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ina.almeida\Desktop\PREGÃO 19.2020\"/>
    </mc:Choice>
  </mc:AlternateContent>
  <bookViews>
    <workbookView xWindow="0" yWindow="0" windowWidth="5130" windowHeight="8970"/>
  </bookViews>
  <sheets>
    <sheet name="SERVIÇOS" sheetId="1" r:id="rId1"/>
  </sheets>
  <externalReferences>
    <externalReference r:id="rId2"/>
    <externalReference r:id="rId3"/>
    <externalReference r:id="rId4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_ACR10">[1]SERVIÇO!#REF!</definedName>
    <definedName name="__ACR15">[1]SERVIÇO!#REF!</definedName>
    <definedName name="__acr20">[1]SERVIÇO!#REF!</definedName>
    <definedName name="__acr5">[1]SERVIÇO!#REF!</definedName>
    <definedName name="__ARQ1">[1]SERVIÇO!#REF!</definedName>
    <definedName name="__QT100">[1]SERVIÇO!#REF!</definedName>
    <definedName name="__QT2">[1]SERVIÇO!#REF!</definedName>
    <definedName name="__QT3">[1]SERVIÇO!#REF!</definedName>
    <definedName name="__QT4">[1]SERVIÇO!#REF!</definedName>
    <definedName name="__QT50">[1]SERVIÇO!#REF!</definedName>
    <definedName name="__QT75">[1]SERVIÇO!#REF!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MUR">[1]SERVIÇO!#REF!</definedName>
    <definedName name="ACONT2">[1]SERVIÇO!#REF!</definedName>
    <definedName name="ACPIPA">[1]SERVIÇO!#REF!</definedName>
    <definedName name="ACTRANSP">[1]SERVIÇO!#REF!</definedName>
    <definedName name="ADUCQT">[1]SERVIÇO!#REF!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QTEMP1">[1]SERVIÇO!#REF!</definedName>
    <definedName name="AQTEMP2">[1]SERVIÇO!#REF!</definedName>
    <definedName name="_xlnm.Print_Area" localSheetId="0">SERVIÇOS!$A$1:$G$77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bebqt">[1]SERVIÇO!#REF!</definedName>
    <definedName name="CAMP">[1]SERVIÇO!#REF!</definedName>
    <definedName name="CHAFQT">[1]SERVIÇO!#REF!</definedName>
    <definedName name="COLSUB">[1]SERVIÇO!#REF!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DERIVQT">[1]SERVIÇO!#REF!</definedName>
    <definedName name="descnt">#REF!</definedName>
    <definedName name="descont">#REF!</definedName>
    <definedName name="DIFQT">[1]SERVIÇO!#REF!</definedName>
    <definedName name="EQPOTENC">[1]SERVIÇO!#REF!</definedName>
    <definedName name="FCRITER">[1]SERVIÇO!#REF!</definedName>
    <definedName name="HOJE">[1]SERVIÇO!#REF!</definedName>
    <definedName name="IMPF">[1]SERVIÇO!#REF!</definedName>
    <definedName name="IMPI">[1]SERVIÇO!#REF!</definedName>
    <definedName name="Insumos">'[2]RELAÇÃO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LIN">[1]SERVIÇO!#REF!</definedName>
    <definedName name="LISTSEL">[1]SERVIÇO!#REF!</definedName>
    <definedName name="LOCAB">[1]SERVIÇO!#REF!</definedName>
    <definedName name="LOCAL">[1]SERVIÇO!#REF!</definedName>
    <definedName name="MARCAX">[1]SERVIÇO!#REF!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UNICIPIO">[1]SERVIÇO!#REF!</definedName>
    <definedName name="MURBOMB">[1]SERVIÇO!#REF!</definedName>
    <definedName name="NDATA">[1]SERVIÇO!#REF!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PDER">[1]SERVIÇO!#REF!</definedName>
    <definedName name="PDIVERS">[1]SERVIÇO!#REF!</definedName>
    <definedName name="PEMD">[1]SERVIÇO!#REF!</definedName>
    <definedName name="PIEQUIP">[1]SERVIÇO!#REF!</definedName>
    <definedName name="PMUR">[1]SERVIÇO!#REF!</definedName>
    <definedName name="PTGERAL">[1]SERVIÇO!#REF!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ECADUC">[1]SERVIÇO!#REF!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ISTEM1">[1]SERVIÇO!#REF!</definedName>
    <definedName name="SISTEM2">[1]SERVIÇO!#REF!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itbeb">[1]SERVIÇO!#REF!</definedName>
    <definedName name="TITCHAF">[1]SERVIÇO!#REF!</definedName>
    <definedName name="_xlnm.Print_Titles" localSheetId="0">SERVIÇOS!$8:$9</definedName>
    <definedName name="TOTQTS">[1]SERVIÇO!#REF!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ZECA">[1]SERVIÇO!#REF!</definedName>
  </definedNames>
  <calcPr calcId="152511" iterateDelta="1E-4"/>
</workbook>
</file>

<file path=xl/calcChain.xml><?xml version="1.0" encoding="utf-8"?>
<calcChain xmlns="http://schemas.openxmlformats.org/spreadsheetml/2006/main">
  <c r="E71" i="1" l="1"/>
  <c r="E72" i="1" s="1"/>
  <c r="G72" i="1" s="1"/>
  <c r="G70" i="1"/>
  <c r="C70" i="1"/>
  <c r="G69" i="1"/>
  <c r="E68" i="1"/>
  <c r="E67" i="1"/>
  <c r="G67" i="1" s="1"/>
  <c r="G65" i="1"/>
  <c r="C65" i="1"/>
  <c r="G64" i="1"/>
  <c r="G63" i="1"/>
  <c r="G62" i="1"/>
  <c r="C62" i="1"/>
  <c r="G61" i="1"/>
  <c r="C61" i="1"/>
  <c r="G60" i="1"/>
  <c r="C60" i="1"/>
  <c r="G59" i="1"/>
  <c r="C59" i="1"/>
  <c r="G58" i="1"/>
  <c r="G57" i="1"/>
  <c r="C57" i="1"/>
  <c r="G55" i="1"/>
  <c r="C55" i="1"/>
  <c r="G54" i="1"/>
  <c r="E53" i="1"/>
  <c r="G53" i="1" s="1"/>
  <c r="C53" i="1"/>
  <c r="E52" i="1"/>
  <c r="G52" i="1" s="1"/>
  <c r="C52" i="1"/>
  <c r="G51" i="1"/>
  <c r="C51" i="1"/>
  <c r="G49" i="1"/>
  <c r="C49" i="1"/>
  <c r="G48" i="1"/>
  <c r="G47" i="1"/>
  <c r="G46" i="1"/>
  <c r="C46" i="1"/>
  <c r="G45" i="1"/>
  <c r="C45" i="1"/>
  <c r="G44" i="1"/>
  <c r="E43" i="1"/>
  <c r="G43" i="1" s="1"/>
  <c r="C43" i="1"/>
  <c r="E41" i="1"/>
  <c r="G41" i="1" s="1"/>
  <c r="G40" i="1"/>
  <c r="C40" i="1"/>
  <c r="C37" i="1"/>
  <c r="C36" i="1"/>
  <c r="E34" i="1"/>
  <c r="E37" i="1" s="1"/>
  <c r="G33" i="1"/>
  <c r="C33" i="1"/>
  <c r="G32" i="1"/>
  <c r="C32" i="1"/>
  <c r="E29" i="1"/>
  <c r="E30" i="1" s="1"/>
  <c r="G30" i="1" s="1"/>
  <c r="E28" i="1"/>
  <c r="G28" i="1" s="1"/>
  <c r="E27" i="1"/>
  <c r="G27" i="1" s="1"/>
  <c r="E26" i="1"/>
  <c r="G26" i="1" s="1"/>
  <c r="G25" i="1"/>
  <c r="E22" i="1"/>
  <c r="E23" i="1" s="1"/>
  <c r="G23" i="1" s="1"/>
  <c r="G21" i="1"/>
  <c r="C21" i="1"/>
  <c r="E20" i="1"/>
  <c r="G20" i="1" s="1"/>
  <c r="G19" i="1"/>
  <c r="C19" i="1"/>
  <c r="G18" i="1"/>
  <c r="C18" i="1"/>
  <c r="G17" i="1"/>
  <c r="G16" i="1"/>
  <c r="G15" i="1"/>
  <c r="E14" i="1"/>
  <c r="E73" i="1" s="1"/>
  <c r="G73" i="1" s="1"/>
  <c r="G13" i="1"/>
  <c r="E12" i="1"/>
  <c r="G12" i="1" s="1"/>
  <c r="G11" i="1"/>
  <c r="F2" i="1"/>
  <c r="G14" i="1" l="1"/>
  <c r="G22" i="1"/>
  <c r="G29" i="1"/>
  <c r="G71" i="1"/>
  <c r="G66" i="1" s="1"/>
  <c r="G68" i="1"/>
  <c r="G10" i="1"/>
  <c r="E38" i="1"/>
  <c r="G37" i="1"/>
  <c r="E50" i="1"/>
  <c r="G50" i="1" s="1"/>
  <c r="G56" i="1"/>
  <c r="G34" i="1"/>
  <c r="E42" i="1"/>
  <c r="G42" i="1" s="1"/>
  <c r="G24" i="1"/>
  <c r="E35" i="1"/>
  <c r="E36" i="1" l="1"/>
  <c r="G36" i="1" s="1"/>
  <c r="G35" i="1"/>
  <c r="E39" i="1"/>
  <c r="G39" i="1" s="1"/>
  <c r="G38" i="1"/>
  <c r="G31" i="1" l="1"/>
  <c r="G74" i="1" l="1"/>
  <c r="H74" i="1"/>
  <c r="G75" i="1" l="1"/>
  <c r="G76" i="1" l="1"/>
</calcChain>
</file>

<file path=xl/sharedStrings.xml><?xml version="1.0" encoding="utf-8"?>
<sst xmlns="http://schemas.openxmlformats.org/spreadsheetml/2006/main" count="231" uniqueCount="170">
  <si>
    <t>UNIVERSIDADE FEDERAL DA BAHIA</t>
  </si>
  <si>
    <t xml:space="preserve">SUPERINTENDÊNCIA DE MEIO AMBIENTE E INFRAESTRUTURA   
</t>
  </si>
  <si>
    <t>COORDENAÇÃO DE ORÇAMENTO E PLANEJAMENTO</t>
  </si>
  <si>
    <t>Obra:</t>
  </si>
  <si>
    <t>Data:</t>
  </si>
  <si>
    <t>Estimativa de Custos para Construção de Concreto Ciclópico - Museu de Arte Sacra da UFBA</t>
  </si>
  <si>
    <t>JUNHO/2020</t>
  </si>
  <si>
    <t>Área (m²):</t>
  </si>
  <si>
    <t>PLANILHA ORÇAMENTÁRIA</t>
  </si>
  <si>
    <t>REFERÊNCIA</t>
  </si>
  <si>
    <t>DISCRIMINAÇÃO DOS SERVIÇOS</t>
  </si>
  <si>
    <t>UND</t>
  </si>
  <si>
    <t>QUANTIDADE</t>
  </si>
  <si>
    <t>PREÇO UNITÁRIO</t>
  </si>
  <si>
    <t>PREÇO TOTAL</t>
  </si>
  <si>
    <t>15.05.2020 - ORSE/FEV</t>
  </si>
  <si>
    <t>MOBILIZAÇÃO E SERVIÇOS PRELIMINARES</t>
  </si>
  <si>
    <t>1.1</t>
  </si>
  <si>
    <t xml:space="preserve">CAMINHÃO TOCO, PBT 14.300 KG, CARGA ÚTIL MÁX. 9.710 KG, DIST. ENTRE EXOS 3,56 M, POTÊNCIA 185 CV, INCLUSIVE CARROCERIA FIXA ABERTA DE MADEIRA P/ TRANSPORTE GERAL DE CARGA SECA, DIMEN. APROX. 2,50 X 6,50 X 0,50 M - CHP DIURNO. AF_06/2014  </t>
  </si>
  <si>
    <t>H</t>
  </si>
  <si>
    <t>1.2</t>
  </si>
  <si>
    <t>SERVENTE COM ENCARGOS COMPLEMENTARES</t>
  </si>
  <si>
    <t>1.3</t>
  </si>
  <si>
    <t>S00051</t>
  </si>
  <si>
    <t xml:space="preserve">PLACA DE OBRA EM CHAPA DE ACO GALVANIZADO </t>
  </si>
  <si>
    <t>M2</t>
  </si>
  <si>
    <t>1.4</t>
  </si>
  <si>
    <t>98524</t>
  </si>
  <si>
    <t>LIMPEZA MANUAL DE VEGETAÇÃO EM TERRENO COM ENXADA.AF_05/2018</t>
  </si>
  <si>
    <t>1.5</t>
  </si>
  <si>
    <t>S00008</t>
  </si>
  <si>
    <t>DEMOLIÇÃO DE ALVENARIA DE PEDRA</t>
  </si>
  <si>
    <t>M3</t>
  </si>
  <si>
    <t>1.6</t>
  </si>
  <si>
    <t>S00006</t>
  </si>
  <si>
    <t>DEMOLIÇÃO DE ALVENARIA DE BLOCO CERÂMICO</t>
  </si>
  <si>
    <t>1.7</t>
  </si>
  <si>
    <t>97624</t>
  </si>
  <si>
    <t>DEMOLIÇÃO DE ALVENARIA DE TIJOLO MACIÇO, DE FORMA MANUAL</t>
  </si>
  <si>
    <t>1.8</t>
  </si>
  <si>
    <t>S11512</t>
  </si>
  <si>
    <t>1.9</t>
  </si>
  <si>
    <t>S10016</t>
  </si>
  <si>
    <t>1.10</t>
  </si>
  <si>
    <t>SONDAGEM A PERCUSSÃO</t>
  </si>
  <si>
    <t>M</t>
  </si>
  <si>
    <t>1.11</t>
  </si>
  <si>
    <t>COMPOSIÇÃO</t>
  </si>
  <si>
    <t>1.12</t>
  </si>
  <si>
    <t>CARGA MANUAL DE ENTULHO EM CAMINHAO BASCULANTE</t>
  </si>
  <si>
    <t>1.13</t>
  </si>
  <si>
    <t>TRANSPORTE COM CAMINHÃO BASCULANTE DE 6 M3, EM VIA URBANA PAVIMENTADA, DMT ATÉ 30 KM (UNIDADE: M3XKM). AF_01/2018</t>
  </si>
  <si>
    <t>M3XKM</t>
  </si>
  <si>
    <t xml:space="preserve">ADMINISTRAÇÃO LOCAL </t>
  </si>
  <si>
    <t>2.1</t>
  </si>
  <si>
    <t>93565</t>
  </si>
  <si>
    <t>ENGENHEIRO (MEIO-PERÍODO)  INCLUSIVE ENCARGOS COMPLEMENTARES</t>
  </si>
  <si>
    <t>MÊS</t>
  </si>
  <si>
    <t>2.2</t>
  </si>
  <si>
    <t>ENCARREGADO GERAL DE OBRAS COM ENCARGOS COMPLEMENTARES</t>
  </si>
  <si>
    <t>2.3</t>
  </si>
  <si>
    <t>00010775</t>
  </si>
  <si>
    <t>LOCAÇÃO DE CONTAINER PARA ESCRITÓRIO/ALMOXARIFADO</t>
  </si>
  <si>
    <t>2.4</t>
  </si>
  <si>
    <t>00010777</t>
  </si>
  <si>
    <t>LOCAÇÃO DE CONTAINER PARA SANITÁRIO</t>
  </si>
  <si>
    <t>2.5</t>
  </si>
  <si>
    <t>00020193</t>
  </si>
  <si>
    <t>LOCAÇÃO DE ANDAIME METÁLICO TIPO FACHADEIRO</t>
  </si>
  <si>
    <t>M2/MÊS</t>
  </si>
  <si>
    <t>2.6</t>
  </si>
  <si>
    <t>MONTAGEM E DESMONTAGEM DE ANDAIME</t>
  </si>
  <si>
    <t>CONTENÇÃO E URBANIZAÇÃO</t>
  </si>
  <si>
    <t>3.1</t>
  </si>
  <si>
    <t>S00016</t>
  </si>
  <si>
    <t>3.2</t>
  </si>
  <si>
    <t>3.3</t>
  </si>
  <si>
    <t>93358</t>
  </si>
  <si>
    <t>ESCAVAÇAO MANUAL</t>
  </si>
  <si>
    <t>3.4</t>
  </si>
  <si>
    <t>96995</t>
  </si>
  <si>
    <t>REATERRO MANUAL APILOADO COM SOQUETE.</t>
  </si>
  <si>
    <t>3.5</t>
  </si>
  <si>
    <t>S11448</t>
  </si>
  <si>
    <t>3.6</t>
  </si>
  <si>
    <t>3.7</t>
  </si>
  <si>
    <t>72897</t>
  </si>
  <si>
    <t>CARGA MANUAL DE ENTULHO EM CAMINHAO BASCULANTE 6 M3</t>
  </si>
  <si>
    <t>3.8</t>
  </si>
  <si>
    <t>3.9</t>
  </si>
  <si>
    <t>3.10</t>
  </si>
  <si>
    <t>S10179</t>
  </si>
  <si>
    <t>DRENO DE BRITA 0</t>
  </si>
  <si>
    <t>3.11</t>
  </si>
  <si>
    <t>S02656</t>
  </si>
  <si>
    <t>DRENO DE BRITA 1</t>
  </si>
  <si>
    <t>3.12</t>
  </si>
  <si>
    <t>S09479</t>
  </si>
  <si>
    <t>3.13</t>
  </si>
  <si>
    <t>00004019</t>
  </si>
  <si>
    <t>GEOTEXTIL NAO TECIDO AGULHADO DE FILAMENTOS CONTINUOS 100% POLIESTER,RESITENCIA A TRACAO = 16 KN/M</t>
  </si>
  <si>
    <t>3.14</t>
  </si>
  <si>
    <t>3.15</t>
  </si>
  <si>
    <t>S05970</t>
  </si>
  <si>
    <t>3.16</t>
  </si>
  <si>
    <t>90713</t>
  </si>
  <si>
    <t>TUBO DE PVC PARA REDE COLETORA DE ESGOTO DE PAREDE MACIÇA, DN 300 MM, JUNTA ELÁSTICA, INSTALADO EM LOCAL COM NÍVEL ALTO DE INTERFERÊNCIAS -  FORNECIMENTO E ASSENTAMENTO</t>
  </si>
  <si>
    <t>3.17</t>
  </si>
  <si>
    <t>00020105</t>
  </si>
  <si>
    <t>CURVA PVC LEVE, 90 GRAUS, COM PONTA E BOLSA LISA, DN 300 MM</t>
  </si>
  <si>
    <t>3.18</t>
  </si>
  <si>
    <t>S02766</t>
  </si>
  <si>
    <t>3.19</t>
  </si>
  <si>
    <t>98682</t>
  </si>
  <si>
    <t>PISO CIMENTADO, TRAÇO 1:3 (CIMENTO E AREIA), ACABAMENTO RÚSTICO, ESPESSURA 3,0 CM</t>
  </si>
  <si>
    <t>3.20</t>
  </si>
  <si>
    <t>S10234</t>
  </si>
  <si>
    <t>3.21</t>
  </si>
  <si>
    <t>S04816</t>
  </si>
  <si>
    <t>3.22</t>
  </si>
  <si>
    <t>S11638</t>
  </si>
  <si>
    <t>ALVENARIA DE BLOCO SOBRE O MURO</t>
  </si>
  <si>
    <t>3.23</t>
  </si>
  <si>
    <t>S02373 MOD</t>
  </si>
  <si>
    <t>SERVIÇOS NA CASA Nº 50 (Dª GEOVANA)</t>
  </si>
  <si>
    <t>4.1</t>
  </si>
  <si>
    <t>S00271</t>
  </si>
  <si>
    <t>4.2</t>
  </si>
  <si>
    <t>S00017</t>
  </si>
  <si>
    <t>DEMOLIÇÃO DE REBOCO</t>
  </si>
  <si>
    <t>4.3</t>
  </si>
  <si>
    <t>S04114</t>
  </si>
  <si>
    <t>4.4</t>
  </si>
  <si>
    <t>S08676</t>
  </si>
  <si>
    <t>4.5</t>
  </si>
  <si>
    <t>S03316</t>
  </si>
  <si>
    <t>4.6</t>
  </si>
  <si>
    <t>S08624</t>
  </si>
  <si>
    <t>4.7</t>
  </si>
  <si>
    <t>88485</t>
  </si>
  <si>
    <t>APLICAÇÃO DE FUNDO SELADOR ACRÍLICO EM PAREDES, UMA DEMÃO.</t>
  </si>
  <si>
    <t>4.8</t>
  </si>
  <si>
    <t>88489</t>
  </si>
  <si>
    <t>APLICAÇÃO MANUAL DE PINTURA COM TINTA LÁTEX ACRÍLICA EM PAREDES, DUAS DEMÃOS</t>
  </si>
  <si>
    <t>4.9</t>
  </si>
  <si>
    <t>S01431</t>
  </si>
  <si>
    <t>SERVIÇOS FINAIS E DESMOBILIZAÇÃO</t>
  </si>
  <si>
    <t>5.1</t>
  </si>
  <si>
    <t>S00031</t>
  </si>
  <si>
    <t>REMOÇÃO DE PLACA DE OBRA</t>
  </si>
  <si>
    <t>5.2</t>
  </si>
  <si>
    <t>5.3</t>
  </si>
  <si>
    <t>5824</t>
  </si>
  <si>
    <t>CAMINHÃO TOCO, PBT 16.000 KG, CARGA ÚTIL MÁX. 10.685 KG, DIST. ENTRE EIXOS 4,8 M, POTÊNCIA 189 CV, INCLUSIVE CARROCERIA FIXA ABERTA DE MADEIRA P/ TRANSPORTE GERAL DE CARGA SECA</t>
  </si>
  <si>
    <t>5.4</t>
  </si>
  <si>
    <t>5.5</t>
  </si>
  <si>
    <t>5.6</t>
  </si>
  <si>
    <t>5.7</t>
  </si>
  <si>
    <t>S02450</t>
  </si>
  <si>
    <t>LIMPEZA GERAL</t>
  </si>
  <si>
    <t>SUBTOTAL I:</t>
  </si>
  <si>
    <t>B.D.I.:</t>
  </si>
  <si>
    <t>TOTAL:</t>
  </si>
  <si>
    <t>,,,,,,,,,,,,,,,,,,,,,,,,,,,,,,,,,,,,,,,,,,,,,,,,,,,,,,,,,,,,,,,,,,,,,,,,,,,,,,,,,,,,,,,,,,,,,,,,,,,,,,,,,,,,,,,,,,,,,,,,,,,,,,,,,,,,,,,,,,,,,,,,,,,,,,,,,,,,,,,,,,,,,,,,,,,,,,,,,</t>
  </si>
  <si>
    <t>COLOCAR  O</t>
  </si>
  <si>
    <t xml:space="preserve">LOGOTIPO </t>
  </si>
  <si>
    <t>DA EMPRESA</t>
  </si>
  <si>
    <t xml:space="preserve">COLOCAR OS PREÇOS NAS CELULAS  EM  AZUL </t>
  </si>
  <si>
    <t>Endereço:  Rua do Sodré, 28 - Dois de Julho, Salvador - BA, 40060-240</t>
  </si>
  <si>
    <t>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</si>
</sst>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#,"/>
    <numFmt numFmtId="167" formatCode="#,##0.00\ ;&quot; (&quot;#,##0.00\);&quot; -&quot;#\ ;@\ 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20"/>
      <name val="Arial Narrow"/>
      <family val="2"/>
    </font>
    <font>
      <b/>
      <sz val="14"/>
      <name val="Arial Narrow"/>
      <family val="2"/>
    </font>
    <font>
      <sz val="12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Arial"/>
    </font>
    <font>
      <sz val="10"/>
      <color indexed="8"/>
      <name val="Arial Narrow"/>
      <family val="2"/>
    </font>
    <font>
      <b/>
      <sz val="16"/>
      <name val="Arial Narrow"/>
      <family val="2"/>
    </font>
    <font>
      <sz val="14"/>
      <color indexed="8"/>
      <name val="Arial Narrow"/>
      <family val="2"/>
    </font>
    <font>
      <i/>
      <sz val="10"/>
      <color indexed="8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1"/>
      <name val="Arial Narrow"/>
      <family val="2"/>
    </font>
    <font>
      <b/>
      <sz val="14"/>
      <color indexed="8"/>
      <name val="Arial Narrow"/>
      <family val="2"/>
    </font>
    <font>
      <b/>
      <sz val="10"/>
      <name val="Arial Narrow"/>
      <family val="2"/>
    </font>
    <font>
      <sz val="9"/>
      <color indexed="8"/>
      <name val="Arial Narrow"/>
      <family val="2"/>
    </font>
    <font>
      <b/>
      <i/>
      <sz val="8"/>
      <name val="Arial Narrow"/>
      <family val="2"/>
    </font>
    <font>
      <sz val="14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name val="Courie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theme="3"/>
      <name val="Cambria"/>
      <family val="2"/>
    </font>
    <font>
      <b/>
      <sz val="18"/>
      <color indexed="56"/>
      <name val="Cambria"/>
      <family val="2"/>
    </font>
    <font>
      <sz val="18"/>
      <color theme="3"/>
      <name val="Cambria"/>
      <family val="2"/>
    </font>
    <font>
      <b/>
      <sz val="11"/>
      <color indexed="8"/>
      <name val="Calibri"/>
      <family val="2"/>
    </font>
    <font>
      <sz val="10"/>
      <name val="Mangal"/>
      <family val="2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31">
    <xf numFmtId="0" fontId="0" fillId="0" borderId="0"/>
    <xf numFmtId="165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3" fillId="0" borderId="0"/>
    <xf numFmtId="165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8" fillId="0" borderId="0"/>
    <xf numFmtId="0" fontId="1" fillId="10" borderId="0" applyNumberFormat="0" applyBorder="0" applyAlignment="0" applyProtection="0"/>
    <xf numFmtId="0" fontId="40" fillId="37" borderId="0" applyNumberFormat="0" applyBorder="0" applyAlignment="0" applyProtection="0"/>
    <xf numFmtId="0" fontId="1" fillId="14" borderId="0" applyNumberFormat="0" applyBorder="0" applyAlignment="0" applyProtection="0"/>
    <xf numFmtId="0" fontId="40" fillId="38" borderId="0" applyNumberFormat="0" applyBorder="0" applyAlignment="0" applyProtection="0"/>
    <xf numFmtId="0" fontId="1" fillId="18" borderId="0" applyNumberFormat="0" applyBorder="0" applyAlignment="0" applyProtection="0"/>
    <xf numFmtId="0" fontId="40" fillId="39" borderId="0" applyNumberFormat="0" applyBorder="0" applyAlignment="0" applyProtection="0"/>
    <xf numFmtId="0" fontId="1" fillId="22" borderId="0" applyNumberFormat="0" applyBorder="0" applyAlignment="0" applyProtection="0"/>
    <xf numFmtId="0" fontId="40" fillId="40" borderId="0" applyNumberFormat="0" applyBorder="0" applyAlignment="0" applyProtection="0"/>
    <xf numFmtId="0" fontId="1" fillId="26" borderId="0" applyNumberFormat="0" applyBorder="0" applyAlignment="0" applyProtection="0"/>
    <xf numFmtId="0" fontId="40" fillId="41" borderId="0" applyNumberFormat="0" applyBorder="0" applyAlignment="0" applyProtection="0"/>
    <xf numFmtId="0" fontId="1" fillId="30" borderId="0" applyNumberFormat="0" applyBorder="0" applyAlignment="0" applyProtection="0"/>
    <xf numFmtId="0" fontId="40" fillId="42" borderId="0" applyNumberFormat="0" applyBorder="0" applyAlignment="0" applyProtection="0"/>
    <xf numFmtId="0" fontId="1" fillId="11" borderId="0" applyNumberFormat="0" applyBorder="0" applyAlignment="0" applyProtection="0"/>
    <xf numFmtId="0" fontId="40" fillId="43" borderId="0" applyNumberFormat="0" applyBorder="0" applyAlignment="0" applyProtection="0"/>
    <xf numFmtId="0" fontId="1" fillId="15" borderId="0" applyNumberFormat="0" applyBorder="0" applyAlignment="0" applyProtection="0"/>
    <xf numFmtId="0" fontId="40" fillId="44" borderId="0" applyNumberFormat="0" applyBorder="0" applyAlignment="0" applyProtection="0"/>
    <xf numFmtId="0" fontId="1" fillId="19" borderId="0" applyNumberFormat="0" applyBorder="0" applyAlignment="0" applyProtection="0"/>
    <xf numFmtId="0" fontId="40" fillId="45" borderId="0" applyNumberFormat="0" applyBorder="0" applyAlignment="0" applyProtection="0"/>
    <xf numFmtId="0" fontId="1" fillId="23" borderId="0" applyNumberFormat="0" applyBorder="0" applyAlignment="0" applyProtection="0"/>
    <xf numFmtId="0" fontId="40" fillId="40" borderId="0" applyNumberFormat="0" applyBorder="0" applyAlignment="0" applyProtection="0"/>
    <xf numFmtId="0" fontId="1" fillId="27" borderId="0" applyNumberFormat="0" applyBorder="0" applyAlignment="0" applyProtection="0"/>
    <xf numFmtId="0" fontId="40" fillId="43" borderId="0" applyNumberFormat="0" applyBorder="0" applyAlignment="0" applyProtection="0"/>
    <xf numFmtId="0" fontId="1" fillId="31" borderId="0" applyNumberFormat="0" applyBorder="0" applyAlignment="0" applyProtection="0"/>
    <xf numFmtId="0" fontId="40" fillId="46" borderId="0" applyNumberFormat="0" applyBorder="0" applyAlignment="0" applyProtection="0"/>
    <xf numFmtId="0" fontId="17" fillId="12" borderId="0" applyNumberFormat="0" applyBorder="0" applyAlignment="0" applyProtection="0"/>
    <xf numFmtId="0" fontId="41" fillId="47" borderId="0" applyNumberFormat="0" applyBorder="0" applyAlignment="0" applyProtection="0"/>
    <xf numFmtId="0" fontId="17" fillId="16" borderId="0" applyNumberFormat="0" applyBorder="0" applyAlignment="0" applyProtection="0"/>
    <xf numFmtId="0" fontId="41" fillId="44" borderId="0" applyNumberFormat="0" applyBorder="0" applyAlignment="0" applyProtection="0"/>
    <xf numFmtId="0" fontId="17" fillId="20" borderId="0" applyNumberFormat="0" applyBorder="0" applyAlignment="0" applyProtection="0"/>
    <xf numFmtId="0" fontId="41" fillId="45" borderId="0" applyNumberFormat="0" applyBorder="0" applyAlignment="0" applyProtection="0"/>
    <xf numFmtId="0" fontId="17" fillId="24" borderId="0" applyNumberFormat="0" applyBorder="0" applyAlignment="0" applyProtection="0"/>
    <xf numFmtId="0" fontId="41" fillId="48" borderId="0" applyNumberFormat="0" applyBorder="0" applyAlignment="0" applyProtection="0"/>
    <xf numFmtId="0" fontId="17" fillId="28" borderId="0" applyNumberFormat="0" applyBorder="0" applyAlignment="0" applyProtection="0"/>
    <xf numFmtId="0" fontId="41" fillId="49" borderId="0" applyNumberFormat="0" applyBorder="0" applyAlignment="0" applyProtection="0"/>
    <xf numFmtId="0" fontId="17" fillId="32" borderId="0" applyNumberFormat="0" applyBorder="0" applyAlignment="0" applyProtection="0"/>
    <xf numFmtId="0" fontId="41" fillId="50" borderId="0" applyNumberFormat="0" applyBorder="0" applyAlignment="0" applyProtection="0"/>
    <xf numFmtId="0" fontId="6" fillId="2" borderId="0" applyNumberFormat="0" applyBorder="0" applyAlignment="0" applyProtection="0"/>
    <xf numFmtId="0" fontId="42" fillId="39" borderId="0" applyNumberFormat="0" applyBorder="0" applyAlignment="0" applyProtection="0"/>
    <xf numFmtId="0" fontId="11" fillId="6" borderId="4" applyNumberFormat="0" applyAlignment="0" applyProtection="0"/>
    <xf numFmtId="0" fontId="43" fillId="51" borderId="32" applyNumberFormat="0" applyAlignment="0" applyProtection="0"/>
    <xf numFmtId="0" fontId="13" fillId="7" borderId="7" applyNumberFormat="0" applyAlignment="0" applyProtection="0"/>
    <xf numFmtId="0" fontId="44" fillId="52" borderId="33" applyNumberFormat="0" applyAlignment="0" applyProtection="0"/>
    <xf numFmtId="0" fontId="12" fillId="0" borderId="6" applyNumberFormat="0" applyFill="0" applyAlignment="0" applyProtection="0"/>
    <xf numFmtId="0" fontId="45" fillId="0" borderId="34" applyNumberFormat="0" applyFill="0" applyAlignment="0" applyProtection="0"/>
    <xf numFmtId="0" fontId="17" fillId="9" borderId="0" applyNumberFormat="0" applyBorder="0" applyAlignment="0" applyProtection="0"/>
    <xf numFmtId="0" fontId="41" fillId="53" borderId="0" applyNumberFormat="0" applyBorder="0" applyAlignment="0" applyProtection="0"/>
    <xf numFmtId="0" fontId="17" fillId="13" borderId="0" applyNumberFormat="0" applyBorder="0" applyAlignment="0" applyProtection="0"/>
    <xf numFmtId="0" fontId="41" fillId="54" borderId="0" applyNumberFormat="0" applyBorder="0" applyAlignment="0" applyProtection="0"/>
    <xf numFmtId="0" fontId="17" fillId="17" borderId="0" applyNumberFormat="0" applyBorder="0" applyAlignment="0" applyProtection="0"/>
    <xf numFmtId="0" fontId="41" fillId="55" borderId="0" applyNumberFormat="0" applyBorder="0" applyAlignment="0" applyProtection="0"/>
    <xf numFmtId="0" fontId="17" fillId="21" borderId="0" applyNumberFormat="0" applyBorder="0" applyAlignment="0" applyProtection="0"/>
    <xf numFmtId="0" fontId="41" fillId="48" borderId="0" applyNumberFormat="0" applyBorder="0" applyAlignment="0" applyProtection="0"/>
    <xf numFmtId="0" fontId="17" fillId="25" borderId="0" applyNumberFormat="0" applyBorder="0" applyAlignment="0" applyProtection="0"/>
    <xf numFmtId="0" fontId="41" fillId="49" borderId="0" applyNumberFormat="0" applyBorder="0" applyAlignment="0" applyProtection="0"/>
    <xf numFmtId="0" fontId="17" fillId="29" borderId="0" applyNumberFormat="0" applyBorder="0" applyAlignment="0" applyProtection="0"/>
    <xf numFmtId="0" fontId="41" fillId="56" borderId="0" applyNumberFormat="0" applyBorder="0" applyAlignment="0" applyProtection="0"/>
    <xf numFmtId="0" fontId="9" fillId="5" borderId="4" applyNumberFormat="0" applyAlignment="0" applyProtection="0"/>
    <xf numFmtId="0" fontId="46" fillId="42" borderId="32" applyNumberFormat="0" applyAlignment="0" applyProtection="0"/>
    <xf numFmtId="0" fontId="47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48" fillId="38" borderId="0" applyNumberFormat="0" applyBorder="0" applyAlignment="0" applyProtection="0"/>
    <xf numFmtId="0" fontId="49" fillId="0" borderId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8" fillId="4" borderId="0" applyNumberFormat="0" applyBorder="0" applyAlignment="0" applyProtection="0"/>
    <xf numFmtId="0" fontId="50" fillId="57" borderId="0" applyNumberFormat="0" applyBorder="0" applyAlignment="0" applyProtection="0"/>
    <xf numFmtId="0" fontId="1" fillId="0" borderId="0"/>
    <xf numFmtId="0" fontId="18" fillId="0" borderId="0"/>
    <xf numFmtId="0" fontId="18" fillId="0" borderId="0"/>
    <xf numFmtId="0" fontId="51" fillId="0" borderId="0"/>
    <xf numFmtId="0" fontId="18" fillId="0" borderId="0"/>
    <xf numFmtId="39" fontId="49" fillId="0" borderId="0"/>
    <xf numFmtId="0" fontId="1" fillId="0" borderId="0"/>
    <xf numFmtId="0" fontId="40" fillId="0" borderId="0"/>
    <xf numFmtId="0" fontId="18" fillId="0" borderId="0"/>
    <xf numFmtId="0" fontId="5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58" borderId="35" applyNumberFormat="0" applyFont="0" applyAlignment="0" applyProtection="0"/>
    <xf numFmtId="0" fontId="40" fillId="8" borderId="8" applyNumberFormat="0" applyFont="0" applyAlignment="0" applyProtection="0"/>
    <xf numFmtId="0" fontId="18" fillId="58" borderId="35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0" fillId="6" borderId="5" applyNumberFormat="0" applyAlignment="0" applyProtection="0"/>
    <xf numFmtId="0" fontId="53" fillId="51" borderId="36" applyNumberFormat="0" applyAlignment="0" applyProtection="0"/>
    <xf numFmtId="166" fontId="54" fillId="0" borderId="0">
      <protection locked="0"/>
    </xf>
    <xf numFmtId="165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57" fillId="0" borderId="37" applyNumberFormat="0" applyFill="0" applyAlignment="0" applyProtection="0"/>
    <xf numFmtId="0" fontId="4" fillId="0" borderId="2" applyNumberFormat="0" applyFill="0" applyAlignment="0" applyProtection="0"/>
    <xf numFmtId="0" fontId="58" fillId="0" borderId="38" applyNumberFormat="0" applyFill="0" applyAlignment="0" applyProtection="0"/>
    <xf numFmtId="0" fontId="5" fillId="0" borderId="3" applyNumberFormat="0" applyFill="0" applyAlignment="0" applyProtection="0"/>
    <xf numFmtId="0" fontId="59" fillId="0" borderId="39" applyNumberFormat="0" applyFill="0" applyAlignment="0" applyProtection="0"/>
    <xf numFmtId="0" fontId="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3" fillId="0" borderId="40" applyNumberFormat="0" applyFill="0" applyAlignment="0" applyProtection="0"/>
    <xf numFmtId="167" fontId="64" fillId="0" borderId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67" fontId="64" fillId="0" borderId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44">
    <xf numFmtId="0" fontId="0" fillId="0" borderId="0" xfId="0"/>
    <xf numFmtId="4" fontId="20" fillId="0" borderId="11" xfId="3" applyNumberFormat="1" applyFont="1" applyFill="1" applyBorder="1" applyAlignment="1" applyProtection="1">
      <alignment horizontal="right" wrapText="1"/>
      <protection locked="0"/>
    </xf>
    <xf numFmtId="165" fontId="21" fillId="0" borderId="11" xfId="1" applyFont="1" applyBorder="1" applyAlignment="1">
      <alignment horizontal="right"/>
    </xf>
    <xf numFmtId="0" fontId="24" fillId="0" borderId="0" xfId="0" applyFont="1" applyAlignment="1">
      <alignment vertical="center"/>
    </xf>
    <xf numFmtId="4" fontId="26" fillId="0" borderId="0" xfId="1" applyNumberFormat="1" applyFont="1" applyBorder="1" applyAlignment="1">
      <alignment horizontal="right"/>
    </xf>
    <xf numFmtId="22" fontId="27" fillId="0" borderId="0" xfId="1" applyNumberFormat="1" applyFont="1" applyFill="1" applyBorder="1" applyAlignment="1">
      <alignment horizontal="center" vertical="center"/>
    </xf>
    <xf numFmtId="4" fontId="20" fillId="0" borderId="0" xfId="3" applyNumberFormat="1" applyFont="1" applyFill="1" applyBorder="1" applyAlignment="1" applyProtection="1">
      <alignment horizontal="right" wrapText="1"/>
      <protection locked="0"/>
    </xf>
    <xf numFmtId="165" fontId="21" fillId="0" borderId="0" xfId="1" applyFont="1" applyBorder="1" applyAlignment="1">
      <alignment horizontal="right"/>
    </xf>
    <xf numFmtId="49" fontId="29" fillId="0" borderId="13" xfId="5" applyNumberFormat="1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Border="1" applyAlignment="1">
      <alignment vertical="center"/>
    </xf>
    <xf numFmtId="49" fontId="28" fillId="0" borderId="0" xfId="5" applyNumberFormat="1" applyFont="1" applyFill="1" applyBorder="1" applyAlignment="1" applyProtection="1">
      <alignment horizontal="center" wrapText="1"/>
      <protection locked="0"/>
    </xf>
    <xf numFmtId="0" fontId="30" fillId="0" borderId="15" xfId="6" applyNumberFormat="1" applyFont="1" applyFill="1" applyBorder="1" applyAlignment="1" applyProtection="1">
      <alignment vertical="center"/>
      <protection locked="0"/>
    </xf>
    <xf numFmtId="0" fontId="30" fillId="0" borderId="16" xfId="6" applyNumberFormat="1" applyFont="1" applyFill="1" applyBorder="1" applyAlignment="1" applyProtection="1">
      <alignment vertical="center"/>
      <protection locked="0"/>
    </xf>
    <xf numFmtId="49" fontId="28" fillId="0" borderId="16" xfId="5" applyNumberFormat="1" applyFont="1" applyFill="1" applyBorder="1" applyAlignment="1" applyProtection="1">
      <alignment horizontal="center" wrapText="1"/>
      <protection locked="0"/>
    </xf>
    <xf numFmtId="0" fontId="33" fillId="0" borderId="0" xfId="0" applyFont="1" applyAlignment="1">
      <alignment vertical="center"/>
    </xf>
    <xf numFmtId="0" fontId="33" fillId="0" borderId="0" xfId="0" applyFont="1" applyBorder="1" applyAlignment="1">
      <alignment vertical="center"/>
    </xf>
    <xf numFmtId="0" fontId="27" fillId="0" borderId="0" xfId="1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distributed" wrapText="1"/>
    </xf>
    <xf numFmtId="165" fontId="26" fillId="0" borderId="0" xfId="1" applyFont="1" applyFill="1" applyBorder="1" applyAlignment="1">
      <alignment horizontal="center"/>
    </xf>
    <xf numFmtId="4" fontId="26" fillId="0" borderId="0" xfId="1" applyNumberFormat="1" applyFont="1" applyFill="1" applyBorder="1" applyAlignment="1">
      <alignment horizontal="right"/>
    </xf>
    <xf numFmtId="4" fontId="26" fillId="0" borderId="0" xfId="0" applyNumberFormat="1" applyFont="1" applyFill="1" applyBorder="1" applyAlignment="1">
      <alignment vertical="distributed" wrapText="1"/>
    </xf>
    <xf numFmtId="4" fontId="33" fillId="0" borderId="0" xfId="0" applyNumberFormat="1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0" xfId="0" applyFont="1" applyAlignment="1">
      <alignment vertical="center"/>
    </xf>
    <xf numFmtId="4" fontId="36" fillId="0" borderId="0" xfId="0" applyNumberFormat="1" applyFont="1" applyBorder="1" applyAlignment="1">
      <alignment vertical="center"/>
    </xf>
    <xf numFmtId="43" fontId="33" fillId="0" borderId="0" xfId="0" applyNumberFormat="1" applyFont="1" applyBorder="1" applyAlignment="1">
      <alignment vertical="center"/>
    </xf>
    <xf numFmtId="0" fontId="33" fillId="0" borderId="0" xfId="1" applyNumberFormat="1" applyFont="1" applyAlignment="1">
      <alignment horizontal="center" vertical="center"/>
    </xf>
    <xf numFmtId="49" fontId="33" fillId="0" borderId="0" xfId="1" applyNumberFormat="1" applyFont="1" applyAlignment="1">
      <alignment horizontal="center" vertical="center"/>
    </xf>
    <xf numFmtId="0" fontId="38" fillId="0" borderId="0" xfId="0" applyFont="1" applyAlignment="1">
      <alignment vertical="distributed" wrapText="1"/>
    </xf>
    <xf numFmtId="165" fontId="39" fillId="0" borderId="0" xfId="1" applyFont="1" applyAlignment="1">
      <alignment horizontal="center"/>
    </xf>
    <xf numFmtId="4" fontId="35" fillId="0" borderId="0" xfId="1" applyNumberFormat="1" applyFont="1" applyAlignment="1">
      <alignment horizontal="right"/>
    </xf>
    <xf numFmtId="10" fontId="39" fillId="0" borderId="0" xfId="2" applyNumberFormat="1" applyFont="1" applyAlignment="1">
      <alignment horizontal="right"/>
    </xf>
    <xf numFmtId="165" fontId="39" fillId="0" borderId="0" xfId="1" applyFont="1" applyAlignment="1"/>
    <xf numFmtId="0" fontId="33" fillId="0" borderId="0" xfId="0" applyFont="1" applyAlignment="1">
      <alignment vertical="distributed" wrapText="1"/>
    </xf>
    <xf numFmtId="165" fontId="33" fillId="0" borderId="0" xfId="1" applyFont="1" applyAlignment="1">
      <alignment horizontal="center"/>
    </xf>
    <xf numFmtId="4" fontId="26" fillId="0" borderId="0" xfId="1" applyNumberFormat="1" applyFont="1" applyAlignment="1">
      <alignment horizontal="right"/>
    </xf>
    <xf numFmtId="165" fontId="33" fillId="0" borderId="0" xfId="1" applyFont="1" applyAlignment="1">
      <alignment horizontal="right"/>
    </xf>
    <xf numFmtId="165" fontId="33" fillId="0" borderId="0" xfId="1" applyFont="1" applyAlignment="1"/>
    <xf numFmtId="0" fontId="24" fillId="0" borderId="0" xfId="1" applyNumberFormat="1" applyFont="1" applyAlignment="1">
      <alignment horizontal="center" vertical="center"/>
    </xf>
    <xf numFmtId="49" fontId="24" fillId="0" borderId="0" xfId="1" applyNumberFormat="1" applyFont="1" applyAlignment="1">
      <alignment horizontal="center" vertical="center"/>
    </xf>
    <xf numFmtId="0" fontId="24" fillId="0" borderId="0" xfId="0" applyFont="1" applyAlignment="1">
      <alignment vertical="distributed" wrapText="1"/>
    </xf>
    <xf numFmtId="165" fontId="24" fillId="0" borderId="0" xfId="1" applyFont="1" applyAlignment="1">
      <alignment horizontal="center"/>
    </xf>
    <xf numFmtId="165" fontId="24" fillId="0" borderId="0" xfId="1" applyFont="1" applyAlignment="1">
      <alignment horizontal="right"/>
    </xf>
    <xf numFmtId="165" fontId="24" fillId="0" borderId="0" xfId="1" applyFont="1" applyAlignment="1"/>
    <xf numFmtId="0" fontId="30" fillId="35" borderId="21" xfId="1" applyNumberFormat="1" applyFont="1" applyFill="1" applyBorder="1" applyAlignment="1" applyProtection="1">
      <alignment horizontal="center" vertical="center" wrapText="1"/>
    </xf>
    <xf numFmtId="49" fontId="32" fillId="35" borderId="18" xfId="1" applyNumberFormat="1" applyFont="1" applyFill="1" applyBorder="1" applyAlignment="1" applyProtection="1">
      <alignment horizontal="center" vertical="center" wrapText="1"/>
    </xf>
    <xf numFmtId="0" fontId="25" fillId="35" borderId="21" xfId="0" applyFont="1" applyFill="1" applyBorder="1" applyAlignment="1" applyProtection="1">
      <alignment vertical="distributed" wrapText="1"/>
    </xf>
    <xf numFmtId="165" fontId="25" fillId="35" borderId="21" xfId="1" applyFont="1" applyFill="1" applyBorder="1" applyAlignment="1" applyProtection="1">
      <alignment horizontal="center" wrapText="1"/>
    </xf>
    <xf numFmtId="4" fontId="30" fillId="35" borderId="21" xfId="1" applyNumberFormat="1" applyFont="1" applyFill="1" applyBorder="1" applyAlignment="1" applyProtection="1">
      <alignment horizontal="center" wrapText="1"/>
    </xf>
    <xf numFmtId="165" fontId="28" fillId="35" borderId="21" xfId="1" applyFont="1" applyFill="1" applyBorder="1" applyAlignment="1" applyProtection="1">
      <alignment horizontal="center" wrapText="1"/>
    </xf>
    <xf numFmtId="165" fontId="25" fillId="35" borderId="21" xfId="1" applyFont="1" applyFill="1" applyBorder="1" applyAlignment="1" applyProtection="1">
      <alignment horizontal="center"/>
    </xf>
    <xf numFmtId="0" fontId="20" fillId="34" borderId="18" xfId="1" applyNumberFormat="1" applyFont="1" applyFill="1" applyBorder="1" applyAlignment="1" applyProtection="1">
      <alignment horizontal="center" vertical="center"/>
    </xf>
    <xf numFmtId="49" fontId="34" fillId="34" borderId="19" xfId="1" applyNumberFormat="1" applyFont="1" applyFill="1" applyBorder="1" applyAlignment="1" applyProtection="1">
      <alignment horizontal="center" vertical="center" wrapText="1"/>
    </xf>
    <xf numFmtId="0" fontId="20" fillId="34" borderId="19" xfId="0" applyFont="1" applyFill="1" applyBorder="1" applyAlignment="1" applyProtection="1">
      <alignment vertical="distributed" wrapText="1"/>
    </xf>
    <xf numFmtId="165" fontId="35" fillId="34" borderId="19" xfId="1" applyFont="1" applyFill="1" applyBorder="1" applyAlignment="1" applyProtection="1">
      <alignment horizontal="center"/>
    </xf>
    <xf numFmtId="4" fontId="35" fillId="34" borderId="19" xfId="1" applyNumberFormat="1" applyFont="1" applyFill="1" applyBorder="1" applyAlignment="1" applyProtection="1">
      <alignment horizontal="right"/>
    </xf>
    <xf numFmtId="164" fontId="20" fillId="34" borderId="20" xfId="3" applyFont="1" applyFill="1" applyBorder="1" applyAlignment="1" applyProtection="1">
      <alignment horizontal="right"/>
    </xf>
    <xf numFmtId="0" fontId="26" fillId="0" borderId="22" xfId="1" applyNumberFormat="1" applyFont="1" applyFill="1" applyBorder="1" applyAlignment="1" applyProtection="1">
      <alignment horizontal="center" vertical="center"/>
    </xf>
    <xf numFmtId="49" fontId="27" fillId="36" borderId="23" xfId="1" applyNumberFormat="1" applyFont="1" applyFill="1" applyBorder="1" applyAlignment="1" applyProtection="1">
      <alignment horizontal="center" vertical="center"/>
    </xf>
    <xf numFmtId="0" fontId="35" fillId="0" borderId="24" xfId="8" applyFont="1" applyFill="1" applyBorder="1" applyAlignment="1" applyProtection="1">
      <alignment vertical="distributed"/>
    </xf>
    <xf numFmtId="165" fontId="26" fillId="0" borderId="24" xfId="1" applyFont="1" applyFill="1" applyBorder="1" applyAlignment="1" applyProtection="1">
      <alignment horizontal="center"/>
    </xf>
    <xf numFmtId="4" fontId="26" fillId="0" borderId="25" xfId="1" applyNumberFormat="1" applyFont="1" applyFill="1" applyBorder="1" applyAlignment="1" applyProtection="1">
      <alignment horizontal="right"/>
    </xf>
    <xf numFmtId="4" fontId="26" fillId="0" borderId="26" xfId="1" applyNumberFormat="1" applyFont="1" applyFill="1" applyBorder="1" applyAlignment="1" applyProtection="1">
      <alignment horizontal="right"/>
    </xf>
    <xf numFmtId="49" fontId="27" fillId="36" borderId="25" xfId="1" quotePrefix="1" applyNumberFormat="1" applyFont="1" applyFill="1" applyBorder="1" applyAlignment="1" applyProtection="1">
      <alignment horizontal="center" vertical="center"/>
    </xf>
    <xf numFmtId="165" fontId="26" fillId="33" borderId="27" xfId="1" applyFont="1" applyFill="1" applyBorder="1" applyAlignment="1" applyProtection="1">
      <alignment horizontal="center"/>
    </xf>
    <xf numFmtId="49" fontId="27" fillId="0" borderId="28" xfId="1" applyNumberFormat="1" applyFont="1" applyFill="1" applyBorder="1" applyAlignment="1" applyProtection="1">
      <alignment horizontal="center" vertical="center"/>
    </xf>
    <xf numFmtId="0" fontId="26" fillId="0" borderId="27" xfId="0" applyFont="1" applyFill="1" applyBorder="1" applyAlignment="1" applyProtection="1">
      <alignment vertical="distributed" wrapText="1"/>
    </xf>
    <xf numFmtId="165" fontId="26" fillId="0" borderId="27" xfId="1" applyFont="1" applyFill="1" applyBorder="1" applyAlignment="1" applyProtection="1">
      <alignment horizontal="center"/>
    </xf>
    <xf numFmtId="4" fontId="26" fillId="33" borderId="26" xfId="1" applyNumberFormat="1" applyFont="1" applyFill="1" applyBorder="1" applyAlignment="1" applyProtection="1">
      <alignment horizontal="right"/>
    </xf>
    <xf numFmtId="0" fontId="26" fillId="0" borderId="25" xfId="0" applyFont="1" applyFill="1" applyBorder="1" applyAlignment="1" applyProtection="1">
      <alignment vertical="distributed" wrapText="1"/>
    </xf>
    <xf numFmtId="49" fontId="27" fillId="0" borderId="25" xfId="9" applyNumberFormat="1" applyFont="1" applyFill="1" applyBorder="1" applyAlignment="1" applyProtection="1">
      <alignment horizontal="center" vertical="center"/>
    </xf>
    <xf numFmtId="0" fontId="26" fillId="0" borderId="24" xfId="0" applyFont="1" applyFill="1" applyBorder="1" applyAlignment="1" applyProtection="1">
      <alignment vertical="distributed" wrapText="1"/>
    </xf>
    <xf numFmtId="49" fontId="27" fillId="0" borderId="23" xfId="1" applyNumberFormat="1" applyFont="1" applyFill="1" applyBorder="1" applyAlignment="1" applyProtection="1">
      <alignment horizontal="center" vertical="center"/>
    </xf>
    <xf numFmtId="165" fontId="26" fillId="0" borderId="25" xfId="1" applyFont="1" applyFill="1" applyBorder="1" applyAlignment="1" applyProtection="1">
      <alignment horizontal="center"/>
    </xf>
    <xf numFmtId="0" fontId="31" fillId="34" borderId="18" xfId="1" applyNumberFormat="1" applyFont="1" applyFill="1" applyBorder="1" applyAlignment="1" applyProtection="1">
      <alignment horizontal="center" vertical="center"/>
    </xf>
    <xf numFmtId="49" fontId="27" fillId="34" borderId="19" xfId="1" applyNumberFormat="1" applyFont="1" applyFill="1" applyBorder="1" applyAlignment="1" applyProtection="1">
      <alignment horizontal="center" vertical="center"/>
    </xf>
    <xf numFmtId="165" fontId="31" fillId="34" borderId="19" xfId="1" applyFont="1" applyFill="1" applyBorder="1" applyAlignment="1" applyProtection="1">
      <alignment horizontal="center"/>
    </xf>
    <xf numFmtId="4" fontId="31" fillId="34" borderId="19" xfId="1" applyNumberFormat="1" applyFont="1" applyFill="1" applyBorder="1" applyAlignment="1" applyProtection="1">
      <alignment horizontal="right"/>
    </xf>
    <xf numFmtId="4" fontId="31" fillId="34" borderId="19" xfId="10" applyNumberFormat="1" applyFont="1" applyFill="1" applyBorder="1" applyAlignment="1" applyProtection="1">
      <alignment horizontal="right"/>
    </xf>
    <xf numFmtId="164" fontId="31" fillId="34" borderId="20" xfId="3" applyFont="1" applyFill="1" applyBorder="1" applyAlignment="1" applyProtection="1">
      <alignment horizontal="right"/>
    </xf>
    <xf numFmtId="0" fontId="26" fillId="0" borderId="29" xfId="1" applyNumberFormat="1" applyFont="1" applyFill="1" applyBorder="1" applyAlignment="1" applyProtection="1">
      <alignment horizontal="center" vertical="center"/>
    </xf>
    <xf numFmtId="49" fontId="27" fillId="0" borderId="30" xfId="1" applyNumberFormat="1" applyFont="1" applyFill="1" applyBorder="1" applyAlignment="1" applyProtection="1">
      <alignment horizontal="center" vertical="center"/>
    </xf>
    <xf numFmtId="0" fontId="26" fillId="0" borderId="24" xfId="0" applyFont="1" applyFill="1" applyBorder="1" applyAlignment="1" applyProtection="1">
      <alignment vertical="distributed"/>
    </xf>
    <xf numFmtId="4" fontId="26" fillId="0" borderId="31" xfId="1" applyNumberFormat="1" applyFont="1" applyFill="1" applyBorder="1" applyAlignment="1" applyProtection="1">
      <alignment horizontal="right"/>
    </xf>
    <xf numFmtId="0" fontId="26" fillId="0" borderId="25" xfId="0" applyFont="1" applyFill="1" applyBorder="1" applyAlignment="1" applyProtection="1">
      <alignment vertical="distributed"/>
    </xf>
    <xf numFmtId="165" fontId="24" fillId="0" borderId="25" xfId="1" applyFont="1" applyFill="1" applyBorder="1" applyAlignment="1" applyProtection="1">
      <alignment horizontal="center"/>
    </xf>
    <xf numFmtId="49" fontId="27" fillId="36" borderId="28" xfId="1" applyNumberFormat="1" applyFont="1" applyFill="1" applyBorder="1" applyAlignment="1" applyProtection="1">
      <alignment horizontal="center" vertical="center"/>
    </xf>
    <xf numFmtId="4" fontId="20" fillId="34" borderId="19" xfId="1" applyNumberFormat="1" applyFont="1" applyFill="1" applyBorder="1" applyAlignment="1" applyProtection="1">
      <alignment horizontal="right" wrapText="1"/>
    </xf>
    <xf numFmtId="49" fontId="27" fillId="0" borderId="23" xfId="1" applyNumberFormat="1" applyFont="1" applyFill="1" applyBorder="1" applyAlignment="1" applyProtection="1">
      <alignment horizontal="center" vertical="center" wrapText="1"/>
    </xf>
    <xf numFmtId="0" fontId="35" fillId="0" borderId="25" xfId="0" applyFont="1" applyFill="1" applyBorder="1" applyAlignment="1" applyProtection="1">
      <alignment horizontal="left" wrapText="1"/>
    </xf>
    <xf numFmtId="0" fontId="35" fillId="0" borderId="25" xfId="0" applyFont="1" applyFill="1" applyBorder="1" applyAlignment="1" applyProtection="1">
      <alignment horizontal="center"/>
    </xf>
    <xf numFmtId="4" fontId="26" fillId="36" borderId="25" xfId="1" applyNumberFormat="1" applyFont="1" applyFill="1" applyBorder="1" applyAlignment="1" applyProtection="1">
      <alignment horizontal="right"/>
    </xf>
    <xf numFmtId="49" fontId="27" fillId="0" borderId="28" xfId="1" applyNumberFormat="1" applyFont="1" applyFill="1" applyBorder="1" applyAlignment="1" applyProtection="1">
      <alignment horizontal="center" vertical="center" wrapText="1"/>
    </xf>
    <xf numFmtId="49" fontId="27" fillId="36" borderId="25" xfId="1" applyNumberFormat="1" applyFont="1" applyFill="1" applyBorder="1" applyAlignment="1" applyProtection="1">
      <alignment horizontal="center" vertical="center"/>
    </xf>
    <xf numFmtId="49" fontId="27" fillId="0" borderId="25" xfId="1" applyNumberFormat="1" applyFont="1" applyFill="1" applyBorder="1" applyAlignment="1" applyProtection="1">
      <alignment horizontal="center" vertical="center"/>
    </xf>
    <xf numFmtId="49" fontId="27" fillId="0" borderId="25" xfId="1" applyNumberFormat="1" applyFont="1" applyFill="1" applyBorder="1" applyAlignment="1" applyProtection="1">
      <alignment horizontal="center" vertical="center" wrapText="1"/>
    </xf>
    <xf numFmtId="0" fontId="35" fillId="0" borderId="27" xfId="0" applyFont="1" applyFill="1" applyBorder="1" applyAlignment="1" applyProtection="1">
      <alignment vertical="distributed" wrapText="1"/>
    </xf>
    <xf numFmtId="165" fontId="26" fillId="36" borderId="27" xfId="1" applyFont="1" applyFill="1" applyBorder="1" applyAlignment="1" applyProtection="1">
      <alignment horizontal="center"/>
    </xf>
    <xf numFmtId="0" fontId="31" fillId="0" borderId="27" xfId="0" applyFont="1" applyFill="1" applyBorder="1" applyAlignment="1" applyProtection="1">
      <alignment vertical="distributed" wrapText="1"/>
    </xf>
    <xf numFmtId="0" fontId="20" fillId="34" borderId="19" xfId="0" applyFont="1" applyFill="1" applyBorder="1" applyAlignment="1" applyProtection="1">
      <alignment vertical="distributed"/>
    </xf>
    <xf numFmtId="165" fontId="26" fillId="34" borderId="19" xfId="1" applyFont="1" applyFill="1" applyBorder="1" applyAlignment="1" applyProtection="1">
      <alignment horizontal="center"/>
    </xf>
    <xf numFmtId="4" fontId="26" fillId="34" borderId="19" xfId="1" applyNumberFormat="1" applyFont="1" applyFill="1" applyBorder="1" applyAlignment="1" applyProtection="1">
      <alignment horizontal="right"/>
    </xf>
    <xf numFmtId="0" fontId="26" fillId="33" borderId="24" xfId="0" applyFont="1" applyFill="1" applyBorder="1" applyAlignment="1" applyProtection="1">
      <alignment vertical="distributed" wrapText="1"/>
    </xf>
    <xf numFmtId="0" fontId="35" fillId="0" borderId="25" xfId="0" applyFont="1" applyFill="1" applyBorder="1" applyAlignment="1" applyProtection="1">
      <alignment vertical="distributed"/>
    </xf>
    <xf numFmtId="0" fontId="35" fillId="33" borderId="27" xfId="0" applyFont="1" applyFill="1" applyBorder="1" applyAlignment="1" applyProtection="1">
      <alignment vertical="distributed" wrapText="1"/>
    </xf>
    <xf numFmtId="49" fontId="31" fillId="34" borderId="19" xfId="1" applyNumberFormat="1" applyFont="1" applyFill="1" applyBorder="1" applyAlignment="1" applyProtection="1">
      <alignment horizontal="center" vertical="center"/>
    </xf>
    <xf numFmtId="0" fontId="37" fillId="0" borderId="18" xfId="1" applyNumberFormat="1" applyFont="1" applyBorder="1" applyAlignment="1" applyProtection="1">
      <alignment horizontal="right" vertical="center"/>
    </xf>
    <xf numFmtId="49" fontId="37" fillId="0" borderId="19" xfId="1" applyNumberFormat="1" applyFont="1" applyBorder="1" applyAlignment="1" applyProtection="1">
      <alignment horizontal="center" vertical="center"/>
    </xf>
    <xf numFmtId="0" fontId="37" fillId="0" borderId="19" xfId="1" applyNumberFormat="1" applyFont="1" applyBorder="1" applyAlignment="1" applyProtection="1">
      <alignment vertical="distributed"/>
    </xf>
    <xf numFmtId="0" fontId="37" fillId="0" borderId="19" xfId="1" applyNumberFormat="1" applyFont="1" applyBorder="1" applyAlignment="1" applyProtection="1">
      <alignment horizontal="center"/>
    </xf>
    <xf numFmtId="4" fontId="20" fillId="0" borderId="19" xfId="1" applyNumberFormat="1" applyFont="1" applyBorder="1" applyAlignment="1" applyProtection="1">
      <alignment horizontal="right"/>
    </xf>
    <xf numFmtId="164" fontId="20" fillId="0" borderId="20" xfId="3" applyFont="1" applyBorder="1" applyAlignment="1" applyProtection="1"/>
    <xf numFmtId="0" fontId="32" fillId="34" borderId="18" xfId="1" applyNumberFormat="1" applyFont="1" applyFill="1" applyBorder="1" applyAlignment="1" applyProtection="1">
      <alignment horizontal="right" vertical="center"/>
    </xf>
    <xf numFmtId="49" fontId="32" fillId="34" borderId="19" xfId="1" applyNumberFormat="1" applyFont="1" applyFill="1" applyBorder="1" applyAlignment="1" applyProtection="1">
      <alignment horizontal="center" vertical="center"/>
    </xf>
    <xf numFmtId="0" fontId="32" fillId="34" borderId="19" xfId="1" applyNumberFormat="1" applyFont="1" applyFill="1" applyBorder="1" applyAlignment="1" applyProtection="1">
      <alignment vertical="distributed"/>
    </xf>
    <xf numFmtId="0" fontId="32" fillId="34" borderId="19" xfId="1" applyNumberFormat="1" applyFont="1" applyFill="1" applyBorder="1" applyAlignment="1" applyProtection="1">
      <alignment horizontal="center"/>
    </xf>
    <xf numFmtId="4" fontId="20" fillId="34" borderId="19" xfId="1" applyNumberFormat="1" applyFont="1" applyFill="1" applyBorder="1" applyAlignment="1" applyProtection="1">
      <alignment horizontal="right"/>
    </xf>
    <xf numFmtId="165" fontId="25" fillId="34" borderId="19" xfId="1" applyFont="1" applyFill="1" applyBorder="1" applyAlignment="1" applyProtection="1">
      <alignment horizontal="right"/>
    </xf>
    <xf numFmtId="164" fontId="25" fillId="34" borderId="20" xfId="3" applyFont="1" applyFill="1" applyBorder="1" applyAlignment="1" applyProtection="1"/>
    <xf numFmtId="4" fontId="26" fillId="59" borderId="25" xfId="1" applyNumberFormat="1" applyFont="1" applyFill="1" applyBorder="1" applyAlignment="1" applyProtection="1">
      <alignment horizontal="right"/>
      <protection locked="0"/>
    </xf>
    <xf numFmtId="10" fontId="20" fillId="59" borderId="19" xfId="2" applyNumberFormat="1" applyFont="1" applyFill="1" applyBorder="1" applyAlignment="1" applyProtection="1">
      <alignment horizontal="center"/>
      <protection locked="0"/>
    </xf>
    <xf numFmtId="49" fontId="36" fillId="0" borderId="0" xfId="1" applyNumberFormat="1" applyFont="1" applyAlignment="1">
      <alignment horizontal="left" vertical="center"/>
    </xf>
    <xf numFmtId="10" fontId="22" fillId="33" borderId="12" xfId="2" applyNumberFormat="1" applyFont="1" applyFill="1" applyBorder="1" applyAlignment="1" applyProtection="1">
      <protection locked="0"/>
    </xf>
    <xf numFmtId="10" fontId="22" fillId="33" borderId="14" xfId="2" applyNumberFormat="1" applyFont="1" applyFill="1" applyBorder="1" applyAlignment="1" applyProtection="1">
      <protection locked="0"/>
    </xf>
    <xf numFmtId="10" fontId="21" fillId="59" borderId="14" xfId="2" applyNumberFormat="1" applyFont="1" applyFill="1" applyBorder="1" applyAlignment="1" applyProtection="1">
      <alignment horizontal="center" vertical="center"/>
      <protection locked="0"/>
    </xf>
    <xf numFmtId="10" fontId="22" fillId="33" borderId="17" xfId="2" applyNumberFormat="1" applyFont="1" applyFill="1" applyBorder="1" applyAlignment="1" applyProtection="1">
      <protection locked="0"/>
    </xf>
    <xf numFmtId="49" fontId="29" fillId="0" borderId="13" xfId="5" applyNumberFormat="1" applyFont="1" applyFill="1" applyBorder="1" applyAlignment="1" applyProtection="1">
      <alignment horizontal="left" vertical="center" wrapText="1"/>
      <protection locked="0"/>
    </xf>
    <xf numFmtId="49" fontId="29" fillId="0" borderId="0" xfId="5" applyNumberFormat="1" applyFont="1" applyFill="1" applyBorder="1" applyAlignment="1" applyProtection="1">
      <alignment horizontal="left" vertical="center" wrapText="1"/>
      <protection locked="0"/>
    </xf>
    <xf numFmtId="49" fontId="29" fillId="0" borderId="0" xfId="7" applyNumberFormat="1" applyFont="1" applyFill="1" applyBorder="1" applyAlignment="1" applyProtection="1">
      <alignment horizontal="center" wrapText="1"/>
      <protection locked="0"/>
    </xf>
    <xf numFmtId="4" fontId="28" fillId="0" borderId="16" xfId="3" applyNumberFormat="1" applyFont="1" applyFill="1" applyBorder="1" applyAlignment="1" applyProtection="1">
      <alignment horizontal="center" wrapText="1"/>
      <protection locked="0"/>
    </xf>
    <xf numFmtId="0" fontId="31" fillId="34" borderId="18" xfId="0" applyFont="1" applyFill="1" applyBorder="1" applyAlignment="1" applyProtection="1">
      <alignment horizontal="center" vertical="center"/>
    </xf>
    <xf numFmtId="0" fontId="31" fillId="34" borderId="19" xfId="0" applyFont="1" applyFill="1" applyBorder="1" applyAlignment="1" applyProtection="1">
      <alignment horizontal="center" vertical="center"/>
    </xf>
    <xf numFmtId="0" fontId="31" fillId="34" borderId="20" xfId="0" applyFont="1" applyFill="1" applyBorder="1" applyAlignment="1" applyProtection="1">
      <alignment horizontal="center" vertical="center"/>
    </xf>
    <xf numFmtId="49" fontId="29" fillId="0" borderId="0" xfId="5" applyNumberFormat="1" applyFont="1" applyFill="1" applyBorder="1" applyAlignment="1" applyProtection="1">
      <alignment horizontal="center" vertical="center" wrapText="1"/>
    </xf>
    <xf numFmtId="49" fontId="29" fillId="59" borderId="13" xfId="5" applyNumberFormat="1" applyFont="1" applyFill="1" applyBorder="1" applyAlignment="1" applyProtection="1">
      <alignment horizontal="left" vertical="center" wrapText="1"/>
      <protection locked="0"/>
    </xf>
    <xf numFmtId="49" fontId="29" fillId="59" borderId="0" xfId="5" applyNumberFormat="1" applyFont="1" applyFill="1" applyBorder="1" applyAlignment="1" applyProtection="1">
      <alignment horizontal="left" vertical="center" wrapText="1"/>
      <protection locked="0"/>
    </xf>
    <xf numFmtId="164" fontId="19" fillId="0" borderId="10" xfId="3" applyFont="1" applyFill="1" applyBorder="1" applyAlignment="1" applyProtection="1">
      <alignment horizontal="center" vertical="center" wrapText="1"/>
      <protection locked="0"/>
    </xf>
    <xf numFmtId="164" fontId="19" fillId="0" borderId="11" xfId="3" applyFont="1" applyFill="1" applyBorder="1" applyAlignment="1" applyProtection="1">
      <alignment horizontal="center" vertical="center" wrapText="1"/>
      <protection locked="0"/>
    </xf>
    <xf numFmtId="164" fontId="25" fillId="0" borderId="13" xfId="4" applyFont="1" applyFill="1" applyBorder="1" applyAlignment="1" applyProtection="1">
      <alignment horizontal="center" vertical="center" wrapText="1"/>
      <protection locked="0"/>
    </xf>
    <xf numFmtId="164" fontId="25" fillId="0" borderId="0" xfId="4" applyFont="1" applyFill="1" applyBorder="1" applyAlignment="1" applyProtection="1">
      <alignment horizontal="center" vertical="center" wrapText="1"/>
      <protection locked="0"/>
    </xf>
    <xf numFmtId="49" fontId="28" fillId="0" borderId="13" xfId="5" applyNumberFormat="1" applyFont="1" applyFill="1" applyBorder="1" applyAlignment="1" applyProtection="1">
      <alignment horizontal="center" vertical="center" wrapText="1"/>
      <protection locked="0"/>
    </xf>
    <xf numFmtId="49" fontId="28" fillId="0" borderId="0" xfId="5" applyNumberFormat="1" applyFont="1" applyFill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Fill="1" applyBorder="1" applyAlignment="1" applyProtection="1">
      <alignment horizontal="center" wrapText="1"/>
      <protection locked="0"/>
    </xf>
    <xf numFmtId="49" fontId="30" fillId="0" borderId="0" xfId="5" applyNumberFormat="1" applyFont="1" applyFill="1" applyBorder="1" applyAlignment="1" applyProtection="1">
      <alignment horizontal="center" wrapText="1"/>
      <protection locked="0"/>
    </xf>
  </cellXfs>
  <cellStyles count="331">
    <cellStyle name="0,0_x000d__x000a_NA_x000d__x000a_" xfId="11"/>
    <cellStyle name="20% - Ênfase1 2" xfId="12"/>
    <cellStyle name="20% - Ênfase1 3" xfId="13"/>
    <cellStyle name="20% - Ênfase2 2" xfId="14"/>
    <cellStyle name="20% - Ênfase2 3" xfId="15"/>
    <cellStyle name="20% - Ênfase3 2" xfId="16"/>
    <cellStyle name="20% - Ênfase3 3" xfId="17"/>
    <cellStyle name="20% - Ênfase4 2" xfId="18"/>
    <cellStyle name="20% - Ênfase4 3" xfId="19"/>
    <cellStyle name="20% - Ênfase5 2" xfId="20"/>
    <cellStyle name="20% - Ênfase5 3" xfId="21"/>
    <cellStyle name="20% - Ênfase6 2" xfId="22"/>
    <cellStyle name="20% - Ênfase6 3" xfId="23"/>
    <cellStyle name="40% - Ênfase1 2" xfId="24"/>
    <cellStyle name="40% - Ênfase1 3" xfId="25"/>
    <cellStyle name="40% - Ênfase2 2" xfId="26"/>
    <cellStyle name="40% - Ênfase2 3" xfId="27"/>
    <cellStyle name="40% - Ênfase3 2" xfId="28"/>
    <cellStyle name="40% - Ênfase3 3" xfId="29"/>
    <cellStyle name="40% - Ênfase4 2" xfId="30"/>
    <cellStyle name="40% - Ênfase4 3" xfId="31"/>
    <cellStyle name="40% - Ênfase5 2" xfId="32"/>
    <cellStyle name="40% - Ênfase5 3" xfId="33"/>
    <cellStyle name="40% - Ênfase6 2" xfId="34"/>
    <cellStyle name="40% - Ênfase6 3" xfId="35"/>
    <cellStyle name="60% - Ênfase1 2" xfId="36"/>
    <cellStyle name="60% - Ênfase1 3" xfId="37"/>
    <cellStyle name="60% - Ênfase2 2" xfId="38"/>
    <cellStyle name="60% - Ênfase2 3" xfId="39"/>
    <cellStyle name="60% - Ênfase3 2" xfId="40"/>
    <cellStyle name="60% - Ênfase3 3" xfId="41"/>
    <cellStyle name="60% - Ênfase4 2" xfId="42"/>
    <cellStyle name="60% - Ênfase4 3" xfId="43"/>
    <cellStyle name="60% - Ênfase5 2" xfId="44"/>
    <cellStyle name="60% - Ênfase5 3" xfId="45"/>
    <cellStyle name="60% - Ênfase6 2" xfId="46"/>
    <cellStyle name="60% - Ênfase6 3" xfId="47"/>
    <cellStyle name="Bom 2" xfId="48"/>
    <cellStyle name="Bom 3" xfId="49"/>
    <cellStyle name="Cálculo 2" xfId="50"/>
    <cellStyle name="Cálculo 3" xfId="51"/>
    <cellStyle name="Célula de Verificação 2" xfId="52"/>
    <cellStyle name="Célula de Verificação 3" xfId="53"/>
    <cellStyle name="Célula Vinculada 2" xfId="54"/>
    <cellStyle name="Célula Vinculada 3" xfId="55"/>
    <cellStyle name="Ênfase1 2" xfId="56"/>
    <cellStyle name="Ênfase1 3" xfId="57"/>
    <cellStyle name="Ênfase2 2" xfId="58"/>
    <cellStyle name="Ênfase2 3" xfId="59"/>
    <cellStyle name="Ênfase3 2" xfId="60"/>
    <cellStyle name="Ênfase3 3" xfId="61"/>
    <cellStyle name="Ênfase4 2" xfId="62"/>
    <cellStyle name="Ênfase4 3" xfId="63"/>
    <cellStyle name="Ênfase5 2" xfId="64"/>
    <cellStyle name="Ênfase5 3" xfId="65"/>
    <cellStyle name="Ênfase6 2" xfId="66"/>
    <cellStyle name="Ênfase6 3" xfId="67"/>
    <cellStyle name="Entrada 2" xfId="68"/>
    <cellStyle name="Entrada 3" xfId="69"/>
    <cellStyle name="Hiperlink 2" xfId="70"/>
    <cellStyle name="Incorreto 2" xfId="71"/>
    <cellStyle name="Incorreto 3" xfId="72"/>
    <cellStyle name="Indefinido" xfId="73"/>
    <cellStyle name="Moeda 2" xfId="3"/>
    <cellStyle name="Moeda 2 2" xfId="4"/>
    <cellStyle name="Moeda 2 2 2" xfId="74"/>
    <cellStyle name="Moeda 2 3" xfId="75"/>
    <cellStyle name="Moeda 2 4" xfId="76"/>
    <cellStyle name="Moeda 2 5" xfId="77"/>
    <cellStyle name="Moeda 2 5 2" xfId="78"/>
    <cellStyle name="Moeda 2 5 2 2" xfId="79"/>
    <cellStyle name="Moeda 2 5 3" xfId="80"/>
    <cellStyle name="Moeda 2 6" xfId="81"/>
    <cellStyle name="Moeda 2 6 2" xfId="82"/>
    <cellStyle name="Moeda 2 6 2 2" xfId="83"/>
    <cellStyle name="Moeda 2 6 2 2 2" xfId="84"/>
    <cellStyle name="Moeda 2 6 2 3" xfId="85"/>
    <cellStyle name="Moeda 2 6 3" xfId="86"/>
    <cellStyle name="Moeda 2 6 3 2" xfId="87"/>
    <cellStyle name="Moeda 2 6 4" xfId="88"/>
    <cellStyle name="Moeda 3" xfId="89"/>
    <cellStyle name="Moeda 3 2" xfId="90"/>
    <cellStyle name="Moeda 4" xfId="91"/>
    <cellStyle name="Moeda 7" xfId="92"/>
    <cellStyle name="Neutra 2" xfId="93"/>
    <cellStyle name="Neutra 3" xfId="94"/>
    <cellStyle name="Normal" xfId="0" builtinId="0"/>
    <cellStyle name="Normal 10" xfId="95"/>
    <cellStyle name="Normal 10 2" xfId="96"/>
    <cellStyle name="Normal 11" xfId="97"/>
    <cellStyle name="Normal 2" xfId="98"/>
    <cellStyle name="Normal 2 2" xfId="8"/>
    <cellStyle name="Normal 2 2 2" xfId="99"/>
    <cellStyle name="Normal 2 3" xfId="100"/>
    <cellStyle name="Normal 2 4" xfId="101"/>
    <cellStyle name="Normal 3" xfId="102"/>
    <cellStyle name="Normal 3 2" xfId="103"/>
    <cellStyle name="Normal 3 3" xfId="104"/>
    <cellStyle name="Normal 4" xfId="5"/>
    <cellStyle name="Normal 4 10" xfId="105"/>
    <cellStyle name="Normal 4 10 2" xfId="106"/>
    <cellStyle name="Normal 4 11" xfId="107"/>
    <cellStyle name="Normal 4 11 2" xfId="108"/>
    <cellStyle name="Normal 4 12" xfId="109"/>
    <cellStyle name="Normal 4 12 2" xfId="110"/>
    <cellStyle name="Normal 4 13" xfId="111"/>
    <cellStyle name="Normal 4 13 2" xfId="112"/>
    <cellStyle name="Normal 4 13 3" xfId="113"/>
    <cellStyle name="Normal 4 14" xfId="114"/>
    <cellStyle name="Normal 4 14 2" xfId="115"/>
    <cellStyle name="Normal 4 15" xfId="116"/>
    <cellStyle name="Normal 4 15 2" xfId="117"/>
    <cellStyle name="Normal 4 2" xfId="118"/>
    <cellStyle name="Normal 4 2 2" xfId="119"/>
    <cellStyle name="Normal 4 2 3" xfId="120"/>
    <cellStyle name="Normal 4 3" xfId="121"/>
    <cellStyle name="Normal 4 4" xfId="7"/>
    <cellStyle name="Normal 4 4 2" xfId="122"/>
    <cellStyle name="Normal 4 4 3" xfId="123"/>
    <cellStyle name="Normal 4 5" xfId="124"/>
    <cellStyle name="Normal 4 5 2" xfId="125"/>
    <cellStyle name="Normal 4 6" xfId="126"/>
    <cellStyle name="Normal 4 7" xfId="127"/>
    <cellStyle name="Normal 4 7 2" xfId="128"/>
    <cellStyle name="Normal 4 7 3" xfId="129"/>
    <cellStyle name="Normal 4 8" xfId="130"/>
    <cellStyle name="Normal 4 8 2" xfId="131"/>
    <cellStyle name="Normal 4 9" xfId="132"/>
    <cellStyle name="Normal 4__ORÇAMENTO" xfId="133"/>
    <cellStyle name="Normal 5" xfId="134"/>
    <cellStyle name="Normal 5 2" xfId="135"/>
    <cellStyle name="Normal 6" xfId="136"/>
    <cellStyle name="Normal 6 2" xfId="137"/>
    <cellStyle name="Normal 7" xfId="138"/>
    <cellStyle name="Normal 7 2" xfId="139"/>
    <cellStyle name="Normal 8" xfId="140"/>
    <cellStyle name="Normal 9" xfId="141"/>
    <cellStyle name="Nota 2" xfId="142"/>
    <cellStyle name="Nota 3" xfId="143"/>
    <cellStyle name="Nota 4" xfId="144"/>
    <cellStyle name="Nota 5" xfId="145"/>
    <cellStyle name="Nota 5 2" xfId="146"/>
    <cellStyle name="Nota 6" xfId="147"/>
    <cellStyle name="Nota 6 2" xfId="148"/>
    <cellStyle name="Nota 6 2 2" xfId="149"/>
    <cellStyle name="Nota 6 3" xfId="150"/>
    <cellStyle name="Porcentagem" xfId="2" builtinId="5"/>
    <cellStyle name="Porcentagem 2" xfId="151"/>
    <cellStyle name="Porcentagem 3" xfId="152"/>
    <cellStyle name="Porcentagem 4" xfId="153"/>
    <cellStyle name="Saída 2" xfId="154"/>
    <cellStyle name="Saída 3" xfId="155"/>
    <cellStyle name="Separador de m" xfId="156"/>
    <cellStyle name="Separador de milhares 2" xfId="10"/>
    <cellStyle name="Separador de milhares 2 2" xfId="157"/>
    <cellStyle name="Separador de milhares 2 2 2" xfId="158"/>
    <cellStyle name="Separador de milhares 2 2 2 2" xfId="159"/>
    <cellStyle name="Separador de milhares 2 2 2 2 2" xfId="160"/>
    <cellStyle name="Separador de milhares 2 2 2 3" xfId="161"/>
    <cellStyle name="Separador de milhares 2 2 3" xfId="162"/>
    <cellStyle name="Separador de milhares 2 2 3 2" xfId="163"/>
    <cellStyle name="Separador de milhares 2 2 3 2 2" xfId="164"/>
    <cellStyle name="Separador de milhares 2 2 3 3" xfId="165"/>
    <cellStyle name="Separador de milhares 2 3" xfId="166"/>
    <cellStyle name="Separador de milhares 2 3 2" xfId="167"/>
    <cellStyle name="Separador de milhares 2 3 2 2" xfId="168"/>
    <cellStyle name="Separador de milhares 2 3 2 2 2" xfId="169"/>
    <cellStyle name="Separador de milhares 2 3 2 3" xfId="170"/>
    <cellStyle name="Separador de milhares 2 3 3" xfId="171"/>
    <cellStyle name="Separador de milhares 2 3 3 2" xfId="172"/>
    <cellStyle name="Separador de milhares 2 3 4" xfId="173"/>
    <cellStyle name="Separador de milhares 3" xfId="6"/>
    <cellStyle name="Separador de milhares 3 2" xfId="174"/>
    <cellStyle name="Separador de milhares 3 2 2" xfId="175"/>
    <cellStyle name="Separador de milhares 3 2 2 2" xfId="176"/>
    <cellStyle name="Separador de milhares 3 2 2 2 2" xfId="177"/>
    <cellStyle name="Separador de milhares 3 2 2 3" xfId="178"/>
    <cellStyle name="Separador de milhares 3 3" xfId="179"/>
    <cellStyle name="Separador de milhares 3 3 2" xfId="180"/>
    <cellStyle name="Separador de milhares 3 3 2 2" xfId="181"/>
    <cellStyle name="Separador de milhares 3 3 3" xfId="182"/>
    <cellStyle name="Separador de milhares 8" xfId="183"/>
    <cellStyle name="Separador de milhares 8 2" xfId="184"/>
    <cellStyle name="Separador de milhares 8 2 2" xfId="185"/>
    <cellStyle name="Separador de milhares 8 3" xfId="186"/>
    <cellStyle name="Separador de milhares 9" xfId="187"/>
    <cellStyle name="Separador de milhares 9 2" xfId="188"/>
    <cellStyle name="Separador de milhares 9 2 2" xfId="189"/>
    <cellStyle name="Separador de milhares 9 3" xfId="190"/>
    <cellStyle name="Separador de milhares 9 3 2" xfId="191"/>
    <cellStyle name="Separador de milhares 9 4" xfId="192"/>
    <cellStyle name="Texto de Aviso 2" xfId="193"/>
    <cellStyle name="Texto de Aviso 3" xfId="194"/>
    <cellStyle name="Texto Explicativo 2" xfId="195"/>
    <cellStyle name="Texto Explicativo 3" xfId="196"/>
    <cellStyle name="Título 1 2" xfId="197"/>
    <cellStyle name="Título 1 3" xfId="198"/>
    <cellStyle name="Título 2 2" xfId="199"/>
    <cellStyle name="Título 2 3" xfId="200"/>
    <cellStyle name="Título 3 2" xfId="201"/>
    <cellStyle name="Título 3 3" xfId="202"/>
    <cellStyle name="Título 4 2" xfId="203"/>
    <cellStyle name="Título 4 3" xfId="204"/>
    <cellStyle name="Título 5" xfId="205"/>
    <cellStyle name="Título 5 2" xfId="206"/>
    <cellStyle name="Título 5 3" xfId="207"/>
    <cellStyle name="Título 5 4" xfId="208"/>
    <cellStyle name="Título 6" xfId="209"/>
    <cellStyle name="Título 7" xfId="210"/>
    <cellStyle name="Título 8" xfId="211"/>
    <cellStyle name="Total 2" xfId="212"/>
    <cellStyle name="Total 3" xfId="213"/>
    <cellStyle name="Vírgula" xfId="1" builtinId="3"/>
    <cellStyle name="Vírgula 2" xfId="214"/>
    <cellStyle name="Vírgula 2 2" xfId="215"/>
    <cellStyle name="Vírgula 2 2 2" xfId="216"/>
    <cellStyle name="Vírgula 2 2 2 2" xfId="217"/>
    <cellStyle name="Vírgula 2 2 3" xfId="218"/>
    <cellStyle name="Vírgula 2 2 3 2" xfId="219"/>
    <cellStyle name="Vírgula 2 2 4" xfId="220"/>
    <cellStyle name="Vírgula 2 3" xfId="221"/>
    <cellStyle name="Vírgula 2 4" xfId="222"/>
    <cellStyle name="Vírgula 2 4 2" xfId="223"/>
    <cellStyle name="Vírgula 2 4 2 2" xfId="224"/>
    <cellStyle name="Vírgula 2 4 2 2 2" xfId="225"/>
    <cellStyle name="Vírgula 2 4 2 3" xfId="226"/>
    <cellStyle name="Vírgula 2 4 3" xfId="227"/>
    <cellStyle name="Vírgula 2 4 3 2" xfId="228"/>
    <cellStyle name="Vírgula 2 4 4" xfId="229"/>
    <cellStyle name="Vírgula 2 5" xfId="230"/>
    <cellStyle name="Vírgula 2 5 2" xfId="231"/>
    <cellStyle name="Vírgula 2 5 2 2" xfId="232"/>
    <cellStyle name="Vírgula 2 5 2 2 2" xfId="233"/>
    <cellStyle name="Vírgula 2 5 2 3" xfId="234"/>
    <cellStyle name="Vírgula 2 5 3" xfId="235"/>
    <cellStyle name="Vírgula 2 5 3 2" xfId="236"/>
    <cellStyle name="Vírgula 2 5 3 2 2" xfId="237"/>
    <cellStyle name="Vírgula 2 5 3 3" xfId="238"/>
    <cellStyle name="Vírgula 2 5 4" xfId="239"/>
    <cellStyle name="Vírgula 2 5 4 2" xfId="240"/>
    <cellStyle name="Vírgula 2 5 5" xfId="241"/>
    <cellStyle name="Vírgula 3" xfId="9"/>
    <cellStyle name="Vírgula 3 2" xfId="242"/>
    <cellStyle name="Vírgula 3 2 2" xfId="243"/>
    <cellStyle name="Vírgula 3 2 2 2" xfId="244"/>
    <cellStyle name="Vírgula 3 2 2 2 2" xfId="245"/>
    <cellStyle name="Vírgula 3 2 2 2 2 2" xfId="246"/>
    <cellStyle name="Vírgula 3 2 2 2 2 2 2" xfId="247"/>
    <cellStyle name="Vírgula 3 2 2 2 2 3" xfId="248"/>
    <cellStyle name="Vírgula 3 2 2 2 3" xfId="249"/>
    <cellStyle name="Vírgula 3 2 2 2 3 2" xfId="250"/>
    <cellStyle name="Vírgula 3 2 2 2 4" xfId="251"/>
    <cellStyle name="Vírgula 3 2 2 3" xfId="252"/>
    <cellStyle name="Vírgula 3 2 2 3 2" xfId="253"/>
    <cellStyle name="Vírgula 3 2 2 3 2 2" xfId="254"/>
    <cellStyle name="Vírgula 3 2 2 3 3" xfId="255"/>
    <cellStyle name="Vírgula 3 2 2 4" xfId="256"/>
    <cellStyle name="Vírgula 3 2 2 4 2" xfId="257"/>
    <cellStyle name="Vírgula 3 2 2 5" xfId="258"/>
    <cellStyle name="Vírgula 3 2 2 5 2" xfId="259"/>
    <cellStyle name="Vírgula 3 2 2 6" xfId="260"/>
    <cellStyle name="Vírgula 3 2 2 6 2" xfId="261"/>
    <cellStyle name="Vírgula 3 2 2 7" xfId="262"/>
    <cellStyle name="Vírgula 3 2 3" xfId="263"/>
    <cellStyle name="Vírgula 3 2 3 2" xfId="264"/>
    <cellStyle name="Vírgula 3 2 3 2 2" xfId="265"/>
    <cellStyle name="Vírgula 3 2 3 3" xfId="266"/>
    <cellStyle name="Vírgula 3 2 4" xfId="267"/>
    <cellStyle name="Vírgula 3 2 4 2" xfId="268"/>
    <cellStyle name="Vírgula 3 2 4 2 2" xfId="269"/>
    <cellStyle name="Vírgula 3 2 4 2 2 2" xfId="270"/>
    <cellStyle name="Vírgula 3 2 4 2 3" xfId="271"/>
    <cellStyle name="Vírgula 3 2 4 3" xfId="272"/>
    <cellStyle name="Vírgula 3 2 4 3 2" xfId="273"/>
    <cellStyle name="Vírgula 3 2 4 4" xfId="274"/>
    <cellStyle name="Vírgula 3 2 5" xfId="275"/>
    <cellStyle name="Vírgula 3 2 5 2" xfId="276"/>
    <cellStyle name="Vírgula 3 2 6" xfId="277"/>
    <cellStyle name="Vírgula 3 2 6 2" xfId="278"/>
    <cellStyle name="Vírgula 3 2 7" xfId="279"/>
    <cellStyle name="Vírgula 3 3" xfId="280"/>
    <cellStyle name="Vírgula 3 3 2" xfId="281"/>
    <cellStyle name="Vírgula 3 4" xfId="282"/>
    <cellStyle name="Vírgula 4" xfId="283"/>
    <cellStyle name="Vírgula 4 2" xfId="284"/>
    <cellStyle name="Vírgula 4 2 2" xfId="285"/>
    <cellStyle name="Vírgula 4 2 2 2" xfId="286"/>
    <cellStyle name="Vírgula 4 2 3" xfId="287"/>
    <cellStyle name="Vírgula 4 3" xfId="288"/>
    <cellStyle name="Vírgula 4 3 2" xfId="289"/>
    <cellStyle name="Vírgula 4 4" xfId="290"/>
    <cellStyle name="Vírgula 5" xfId="291"/>
    <cellStyle name="Vírgula 5 2" xfId="292"/>
    <cellStyle name="Vírgula 5 2 2" xfId="293"/>
    <cellStyle name="Vírgula 5 3" xfId="294"/>
    <cellStyle name="Vírgula 6" xfId="295"/>
    <cellStyle name="Vírgula 6 2" xfId="296"/>
    <cellStyle name="Vírgula 6 2 2" xfId="297"/>
    <cellStyle name="Vírgula 6 2 2 2" xfId="298"/>
    <cellStyle name="Vírgula 6 2 2 2 2" xfId="299"/>
    <cellStyle name="Vírgula 6 2 2 3" xfId="300"/>
    <cellStyle name="Vírgula 6 2 3" xfId="301"/>
    <cellStyle name="Vírgula 6 2 3 2" xfId="302"/>
    <cellStyle name="Vírgula 6 2 4" xfId="303"/>
    <cellStyle name="Vírgula 6 3" xfId="304"/>
    <cellStyle name="Vírgula 6 3 2" xfId="305"/>
    <cellStyle name="Vírgula 6 3 2 2" xfId="306"/>
    <cellStyle name="Vírgula 6 3 3" xfId="307"/>
    <cellStyle name="Vírgula 6 4" xfId="308"/>
    <cellStyle name="Vírgula 6 4 2" xfId="309"/>
    <cellStyle name="Vírgula 6 5" xfId="310"/>
    <cellStyle name="Vírgula 6 5 2" xfId="311"/>
    <cellStyle name="Vírgula 6 6" xfId="312"/>
    <cellStyle name="Vírgula 6 6 2" xfId="313"/>
    <cellStyle name="Vírgula 6 7" xfId="314"/>
    <cellStyle name="Vírgula 7" xfId="315"/>
    <cellStyle name="Vírgula 7 2" xfId="316"/>
    <cellStyle name="Vírgula 7 2 2" xfId="317"/>
    <cellStyle name="Vírgula 7 2 2 2" xfId="318"/>
    <cellStyle name="Vírgula 7 2 3" xfId="319"/>
    <cellStyle name="Vírgula 7 3" xfId="320"/>
    <cellStyle name="Vírgula 7 3 2" xfId="321"/>
    <cellStyle name="Vírgula 7 3 2 2" xfId="322"/>
    <cellStyle name="Vírgula 7 3 3" xfId="323"/>
    <cellStyle name="Vírgula 7 4" xfId="324"/>
    <cellStyle name="Vírgula 7 4 2" xfId="325"/>
    <cellStyle name="Vírgula 7 5" xfId="326"/>
    <cellStyle name="Vírgula 7 5 2" xfId="327"/>
    <cellStyle name="Vírgula 7 6" xfId="328"/>
    <cellStyle name="Vírgula 8" xfId="329"/>
    <cellStyle name="Vírgula 8 2" xfId="330"/>
  </cellStyles>
  <dxfs count="3">
    <dxf>
      <fill>
        <patternFill>
          <bgColor indexed="13"/>
        </patternFill>
      </fill>
    </dxf>
    <dxf>
      <fill>
        <patternFill>
          <bgColor indexed="11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ina.almeida/Downloads/8.%20Or&#231;amento%20e%20conograma_Museu_15_06_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OMPOSIÇÕES"/>
      <sheetName val="CRONOGRAMA"/>
      <sheetName val="BDI OBRAS"/>
      <sheetName val="ENCARGOS SOCIAIS"/>
    </sheetNames>
    <sheetDataSet>
      <sheetData sheetId="0"/>
      <sheetData sheetId="1">
        <row r="13">
          <cell r="D13" t="str">
            <v>SERVIÇOS TOPOGRÁFICOS PARA IMPLANTAÇÃO DA OBRA</v>
          </cell>
        </row>
        <row r="18">
          <cell r="D18" t="str">
            <v>TRANSPORTE HORIZONTAL DE MATERIAIS E INSUMOS DIVERSOS</v>
          </cell>
        </row>
        <row r="22">
          <cell r="D22" t="str">
            <v>CONCRETO CICLOPICO FCK=30MPA 30% PEDRA DE MAO INCLUSIVE LANCAMENTO E CONTROLE DO CONCRETO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L132"/>
  <sheetViews>
    <sheetView showZeros="0" tabSelected="1" view="pageBreakPreview" zoomScaleNormal="100" zoomScaleSheetLayoutView="100" workbookViewId="0">
      <selection activeCell="B5" sqref="B5:C5"/>
    </sheetView>
  </sheetViews>
  <sheetFormatPr defaultRowHeight="18" x14ac:dyDescent="0.25"/>
  <cols>
    <col min="1" max="1" width="7.42578125" style="38" customWidth="1"/>
    <col min="2" max="2" width="14.28515625" style="39" customWidth="1"/>
    <col min="3" max="3" width="71.7109375" style="40" customWidth="1"/>
    <col min="4" max="4" width="10.5703125" style="41" bestFit="1" customWidth="1"/>
    <col min="5" max="5" width="14" style="35" customWidth="1"/>
    <col min="6" max="6" width="16.140625" style="42" customWidth="1"/>
    <col min="7" max="7" width="20.7109375" style="43" customWidth="1"/>
    <col min="8" max="8" width="9.140625" style="3"/>
    <col min="9" max="9" width="14" style="3" customWidth="1"/>
    <col min="10" max="11" width="9.140625" style="3"/>
    <col min="12" max="12" width="14.28515625" style="3" customWidth="1"/>
    <col min="13" max="16384" width="9.140625" style="3"/>
  </cols>
  <sheetData>
    <row r="1" spans="1:12" ht="30" customHeight="1" x14ac:dyDescent="0.25">
      <c r="A1" s="136" t="s">
        <v>0</v>
      </c>
      <c r="B1" s="137"/>
      <c r="C1" s="137"/>
      <c r="D1" s="137"/>
      <c r="E1" s="1"/>
      <c r="F1" s="2"/>
      <c r="G1" s="122"/>
    </row>
    <row r="2" spans="1:12" ht="18" customHeight="1" x14ac:dyDescent="0.25">
      <c r="A2" s="138" t="s">
        <v>1</v>
      </c>
      <c r="B2" s="139"/>
      <c r="C2" s="139"/>
      <c r="D2" s="139"/>
      <c r="E2" s="4"/>
      <c r="F2" s="5">
        <f ca="1">NOW()</f>
        <v>44020.61452372685</v>
      </c>
      <c r="G2" s="123"/>
    </row>
    <row r="3" spans="1:12" x14ac:dyDescent="0.25">
      <c r="A3" s="140" t="s">
        <v>2</v>
      </c>
      <c r="B3" s="141"/>
      <c r="C3" s="141"/>
      <c r="D3" s="141"/>
      <c r="E3" s="6"/>
      <c r="F3" s="7"/>
      <c r="G3" s="124" t="s">
        <v>164</v>
      </c>
    </row>
    <row r="4" spans="1:12" ht="18" customHeight="1" x14ac:dyDescent="0.25">
      <c r="A4" s="134" t="s">
        <v>169</v>
      </c>
      <c r="B4" s="135"/>
      <c r="C4" s="135"/>
      <c r="D4" s="9"/>
      <c r="E4" s="142" t="s">
        <v>4</v>
      </c>
      <c r="F4" s="142"/>
      <c r="G4" s="124" t="s">
        <v>165</v>
      </c>
    </row>
    <row r="5" spans="1:12" ht="18" customHeight="1" x14ac:dyDescent="0.3">
      <c r="A5" s="8" t="s">
        <v>3</v>
      </c>
      <c r="B5" s="133" t="s">
        <v>5</v>
      </c>
      <c r="C5" s="133"/>
      <c r="D5" s="10"/>
      <c r="E5" s="143" t="s">
        <v>6</v>
      </c>
      <c r="F5" s="143"/>
      <c r="G5" s="124" t="s">
        <v>166</v>
      </c>
    </row>
    <row r="6" spans="1:12" ht="15.75" x14ac:dyDescent="0.25">
      <c r="A6" s="126" t="s">
        <v>168</v>
      </c>
      <c r="B6" s="127"/>
      <c r="C6" s="127"/>
      <c r="D6" s="9"/>
      <c r="E6" s="128" t="s">
        <v>7</v>
      </c>
      <c r="F6" s="128"/>
      <c r="G6" s="123"/>
    </row>
    <row r="7" spans="1:12" ht="17.25" thickBot="1" x14ac:dyDescent="0.3">
      <c r="A7" s="11"/>
      <c r="B7" s="12"/>
      <c r="C7" s="12"/>
      <c r="D7" s="13"/>
      <c r="E7" s="129">
        <v>1000</v>
      </c>
      <c r="F7" s="129"/>
      <c r="G7" s="125"/>
    </row>
    <row r="8" spans="1:12" ht="18.75" thickBot="1" x14ac:dyDescent="0.25">
      <c r="A8" s="130" t="s">
        <v>8</v>
      </c>
      <c r="B8" s="131"/>
      <c r="C8" s="131"/>
      <c r="D8" s="131"/>
      <c r="E8" s="131"/>
      <c r="F8" s="131"/>
      <c r="G8" s="132"/>
    </row>
    <row r="9" spans="1:12" s="14" customFormat="1" ht="33" thickBot="1" x14ac:dyDescent="0.35">
      <c r="A9" s="44"/>
      <c r="B9" s="45" t="s">
        <v>9</v>
      </c>
      <c r="C9" s="46" t="s">
        <v>10</v>
      </c>
      <c r="D9" s="47" t="s">
        <v>11</v>
      </c>
      <c r="E9" s="48" t="s">
        <v>12</v>
      </c>
      <c r="F9" s="49" t="s">
        <v>13</v>
      </c>
      <c r="G9" s="50" t="s">
        <v>14</v>
      </c>
    </row>
    <row r="10" spans="1:12" s="14" customFormat="1" ht="26.25" thickBot="1" x14ac:dyDescent="0.3">
      <c r="A10" s="51">
        <v>1</v>
      </c>
      <c r="B10" s="52" t="s">
        <v>15</v>
      </c>
      <c r="C10" s="53" t="s">
        <v>16</v>
      </c>
      <c r="D10" s="54"/>
      <c r="E10" s="55"/>
      <c r="F10" s="55"/>
      <c r="G10" s="56">
        <f>SUM(G11:G23)</f>
        <v>0</v>
      </c>
      <c r="H10" s="15"/>
      <c r="I10" s="15"/>
      <c r="J10" s="15"/>
      <c r="K10" s="15"/>
      <c r="L10" s="15"/>
    </row>
    <row r="11" spans="1:12" s="14" customFormat="1" ht="72" customHeight="1" x14ac:dyDescent="0.25">
      <c r="A11" s="57" t="s">
        <v>17</v>
      </c>
      <c r="B11" s="58">
        <v>5824</v>
      </c>
      <c r="C11" s="59" t="s">
        <v>18</v>
      </c>
      <c r="D11" s="60" t="s">
        <v>19</v>
      </c>
      <c r="E11" s="61">
        <v>24</v>
      </c>
      <c r="F11" s="119"/>
      <c r="G11" s="62">
        <f>F11*E11</f>
        <v>0</v>
      </c>
      <c r="H11" s="15"/>
      <c r="I11" s="15"/>
      <c r="J11" s="15"/>
      <c r="K11" s="15"/>
      <c r="L11" s="15"/>
    </row>
    <row r="12" spans="1:12" s="14" customFormat="1" x14ac:dyDescent="0.25">
      <c r="A12" s="57" t="s">
        <v>20</v>
      </c>
      <c r="B12" s="58">
        <v>88316</v>
      </c>
      <c r="C12" s="59" t="s">
        <v>21</v>
      </c>
      <c r="D12" s="60" t="s">
        <v>19</v>
      </c>
      <c r="E12" s="61">
        <f>E11*2</f>
        <v>48</v>
      </c>
      <c r="F12" s="119"/>
      <c r="G12" s="62">
        <f t="shared" ref="G12:G20" si="0">F12*E12</f>
        <v>0</v>
      </c>
      <c r="H12" s="15"/>
      <c r="I12" s="15"/>
      <c r="J12" s="15"/>
      <c r="K12" s="15"/>
      <c r="L12" s="15"/>
    </row>
    <row r="13" spans="1:12" s="14" customFormat="1" x14ac:dyDescent="0.25">
      <c r="A13" s="57" t="s">
        <v>22</v>
      </c>
      <c r="B13" s="58" t="s">
        <v>23</v>
      </c>
      <c r="C13" s="59" t="s">
        <v>24</v>
      </c>
      <c r="D13" s="60" t="s">
        <v>25</v>
      </c>
      <c r="E13" s="61">
        <v>7.48</v>
      </c>
      <c r="F13" s="119"/>
      <c r="G13" s="62">
        <f t="shared" si="0"/>
        <v>0</v>
      </c>
      <c r="H13" s="15"/>
      <c r="I13" s="15"/>
      <c r="J13" s="15"/>
      <c r="K13" s="15"/>
      <c r="L13" s="15"/>
    </row>
    <row r="14" spans="1:12" s="14" customFormat="1" ht="36" x14ac:dyDescent="0.25">
      <c r="A14" s="57" t="s">
        <v>26</v>
      </c>
      <c r="B14" s="63" t="s">
        <v>27</v>
      </c>
      <c r="C14" s="59" t="s">
        <v>28</v>
      </c>
      <c r="D14" s="64" t="s">
        <v>25</v>
      </c>
      <c r="E14" s="61">
        <f>E7</f>
        <v>1000</v>
      </c>
      <c r="F14" s="119"/>
      <c r="G14" s="62">
        <f t="shared" si="0"/>
        <v>0</v>
      </c>
      <c r="H14" s="15"/>
      <c r="I14" s="15"/>
      <c r="J14" s="15"/>
      <c r="K14" s="15"/>
      <c r="L14" s="15"/>
    </row>
    <row r="15" spans="1:12" s="14" customFormat="1" x14ac:dyDescent="0.25">
      <c r="A15" s="57" t="s">
        <v>29</v>
      </c>
      <c r="B15" s="65" t="s">
        <v>30</v>
      </c>
      <c r="C15" s="66" t="s">
        <v>31</v>
      </c>
      <c r="D15" s="67" t="s">
        <v>32</v>
      </c>
      <c r="E15" s="61">
        <v>12</v>
      </c>
      <c r="F15" s="119"/>
      <c r="G15" s="68">
        <f>E15*F15</f>
        <v>0</v>
      </c>
      <c r="H15" s="15"/>
      <c r="I15" s="15"/>
      <c r="J15" s="15"/>
      <c r="K15" s="15"/>
      <c r="L15" s="15"/>
    </row>
    <row r="16" spans="1:12" s="14" customFormat="1" x14ac:dyDescent="0.25">
      <c r="A16" s="57" t="s">
        <v>33</v>
      </c>
      <c r="B16" s="65" t="s">
        <v>34</v>
      </c>
      <c r="C16" s="66" t="s">
        <v>35</v>
      </c>
      <c r="D16" s="67" t="s">
        <v>32</v>
      </c>
      <c r="E16" s="61">
        <v>2</v>
      </c>
      <c r="F16" s="119"/>
      <c r="G16" s="68">
        <f>E16*F16</f>
        <v>0</v>
      </c>
      <c r="H16" s="15"/>
      <c r="I16" s="15"/>
      <c r="J16" s="15"/>
      <c r="K16" s="15"/>
      <c r="L16" s="15"/>
    </row>
    <row r="17" spans="1:12" s="14" customFormat="1" ht="36" x14ac:dyDescent="0.25">
      <c r="A17" s="57" t="s">
        <v>36</v>
      </c>
      <c r="B17" s="65" t="s">
        <v>37</v>
      </c>
      <c r="C17" s="69" t="s">
        <v>38</v>
      </c>
      <c r="D17" s="67" t="s">
        <v>32</v>
      </c>
      <c r="E17" s="61">
        <v>1</v>
      </c>
      <c r="F17" s="119"/>
      <c r="G17" s="68">
        <f>E17*F17</f>
        <v>0</v>
      </c>
      <c r="H17" s="15"/>
      <c r="I17" s="15"/>
      <c r="J17" s="15"/>
      <c r="K17" s="15"/>
      <c r="L17" s="15"/>
    </row>
    <row r="18" spans="1:12" s="14" customFormat="1" ht="36" x14ac:dyDescent="0.25">
      <c r="A18" s="57" t="s">
        <v>39</v>
      </c>
      <c r="B18" s="63" t="s">
        <v>40</v>
      </c>
      <c r="C18" s="59" t="str">
        <f>UPPER("Mobilização e desmobilização de pessoal e equipamentos - sondagem a percussão")</f>
        <v>MOBILIZAÇÃO E DESMOBILIZAÇÃO DE PESSOAL E EQUIPAMENTOS - SONDAGEM A PERCUSSÃO</v>
      </c>
      <c r="D18" s="64" t="s">
        <v>11</v>
      </c>
      <c r="E18" s="61">
        <v>1</v>
      </c>
      <c r="F18" s="119"/>
      <c r="G18" s="62">
        <f t="shared" si="0"/>
        <v>0</v>
      </c>
      <c r="H18" s="15"/>
      <c r="I18" s="15"/>
      <c r="J18" s="15"/>
      <c r="K18" s="15"/>
      <c r="L18" s="15"/>
    </row>
    <row r="19" spans="1:12" s="14" customFormat="1" ht="36" x14ac:dyDescent="0.25">
      <c r="A19" s="57" t="s">
        <v>41</v>
      </c>
      <c r="B19" s="63" t="s">
        <v>42</v>
      </c>
      <c r="C19" s="59" t="str">
        <f>UPPER("Mobilização e instalação de 01 equipamento de sondagem")</f>
        <v>MOBILIZAÇÃO E INSTALAÇÃO DE 01 EQUIPAMENTO DE SONDAGEM</v>
      </c>
      <c r="D19" s="64" t="s">
        <v>11</v>
      </c>
      <c r="E19" s="61">
        <v>5</v>
      </c>
      <c r="F19" s="119"/>
      <c r="G19" s="62">
        <f t="shared" si="0"/>
        <v>0</v>
      </c>
      <c r="H19" s="15"/>
      <c r="I19" s="15"/>
      <c r="J19" s="15"/>
      <c r="K19" s="15"/>
      <c r="L19" s="15"/>
    </row>
    <row r="20" spans="1:12" s="14" customFormat="1" x14ac:dyDescent="0.25">
      <c r="A20" s="57" t="s">
        <v>43</v>
      </c>
      <c r="B20" s="63" t="s">
        <v>42</v>
      </c>
      <c r="C20" s="59" t="s">
        <v>44</v>
      </c>
      <c r="D20" s="64" t="s">
        <v>45</v>
      </c>
      <c r="E20" s="61">
        <f>E19*15</f>
        <v>75</v>
      </c>
      <c r="F20" s="119"/>
      <c r="G20" s="62">
        <f t="shared" si="0"/>
        <v>0</v>
      </c>
      <c r="H20" s="15"/>
      <c r="I20" s="15"/>
      <c r="J20" s="15"/>
      <c r="K20" s="15"/>
      <c r="L20" s="15"/>
    </row>
    <row r="21" spans="1:12" s="14" customFormat="1" ht="18" customHeight="1" x14ac:dyDescent="0.25">
      <c r="A21" s="57" t="s">
        <v>46</v>
      </c>
      <c r="B21" s="70" t="s">
        <v>47</v>
      </c>
      <c r="C21" s="71" t="str">
        <f>[3]COMPOSIÇÕES!$D$18</f>
        <v>TRANSPORTE HORIZONTAL DE MATERIAIS E INSUMOS DIVERSOS</v>
      </c>
      <c r="D21" s="67" t="s">
        <v>32</v>
      </c>
      <c r="E21" s="61">
        <v>100</v>
      </c>
      <c r="F21" s="119"/>
      <c r="G21" s="62">
        <f>F21*E21</f>
        <v>0</v>
      </c>
      <c r="H21" s="15"/>
      <c r="I21" s="15"/>
      <c r="J21" s="15"/>
      <c r="K21" s="15"/>
      <c r="L21" s="15"/>
    </row>
    <row r="22" spans="1:12" s="14" customFormat="1" x14ac:dyDescent="0.25">
      <c r="A22" s="57" t="s">
        <v>48</v>
      </c>
      <c r="B22" s="72">
        <v>72897</v>
      </c>
      <c r="C22" s="69" t="s">
        <v>49</v>
      </c>
      <c r="D22" s="73" t="s">
        <v>32</v>
      </c>
      <c r="E22" s="61">
        <f>E21</f>
        <v>100</v>
      </c>
      <c r="F22" s="119"/>
      <c r="G22" s="62">
        <f>F22*E22</f>
        <v>0</v>
      </c>
      <c r="H22" s="16"/>
      <c r="I22" s="17"/>
      <c r="J22" s="18"/>
      <c r="K22" s="19"/>
      <c r="L22" s="19"/>
    </row>
    <row r="23" spans="1:12" s="14" customFormat="1" ht="54.75" thickBot="1" x14ac:dyDescent="0.3">
      <c r="A23" s="57" t="s">
        <v>50</v>
      </c>
      <c r="B23" s="65">
        <v>97914</v>
      </c>
      <c r="C23" s="66" t="s">
        <v>51</v>
      </c>
      <c r="D23" s="67" t="s">
        <v>52</v>
      </c>
      <c r="E23" s="61">
        <f>E22*20</f>
        <v>2000</v>
      </c>
      <c r="F23" s="119"/>
      <c r="G23" s="62">
        <f>F23*E23</f>
        <v>0</v>
      </c>
      <c r="H23" s="16"/>
      <c r="I23" s="17"/>
      <c r="J23" s="18"/>
      <c r="K23" s="19"/>
      <c r="L23" s="19"/>
    </row>
    <row r="24" spans="1:12" s="14" customFormat="1" ht="18.75" thickBot="1" x14ac:dyDescent="0.3">
      <c r="A24" s="74">
        <v>2</v>
      </c>
      <c r="B24" s="75"/>
      <c r="C24" s="53" t="s">
        <v>53</v>
      </c>
      <c r="D24" s="76"/>
      <c r="E24" s="77"/>
      <c r="F24" s="78"/>
      <c r="G24" s="79">
        <f>SUM(G25:G30)</f>
        <v>0</v>
      </c>
      <c r="H24" s="16"/>
      <c r="I24" s="20"/>
      <c r="J24" s="18"/>
      <c r="K24" s="19"/>
      <c r="L24" s="19"/>
    </row>
    <row r="25" spans="1:12" s="14" customFormat="1" ht="36" x14ac:dyDescent="0.25">
      <c r="A25" s="80" t="s">
        <v>54</v>
      </c>
      <c r="B25" s="81" t="s">
        <v>55</v>
      </c>
      <c r="C25" s="82" t="s">
        <v>56</v>
      </c>
      <c r="D25" s="60" t="s">
        <v>57</v>
      </c>
      <c r="E25" s="61">
        <v>2</v>
      </c>
      <c r="F25" s="119"/>
      <c r="G25" s="83">
        <f t="shared" ref="G25:G30" si="1">F25*E25</f>
        <v>0</v>
      </c>
      <c r="H25" s="16"/>
      <c r="I25" s="17"/>
      <c r="J25" s="18"/>
      <c r="K25" s="19"/>
      <c r="L25" s="19"/>
    </row>
    <row r="26" spans="1:12" s="14" customFormat="1" ht="36" x14ac:dyDescent="0.25">
      <c r="A26" s="80" t="s">
        <v>58</v>
      </c>
      <c r="B26" s="72">
        <v>93572</v>
      </c>
      <c r="C26" s="84" t="s">
        <v>59</v>
      </c>
      <c r="D26" s="73" t="s">
        <v>57</v>
      </c>
      <c r="E26" s="61">
        <f>E25</f>
        <v>2</v>
      </c>
      <c r="F26" s="119"/>
      <c r="G26" s="83">
        <f t="shared" si="1"/>
        <v>0</v>
      </c>
      <c r="H26" s="16"/>
      <c r="I26" s="17"/>
      <c r="J26" s="18"/>
      <c r="K26" s="19"/>
      <c r="L26" s="19"/>
    </row>
    <row r="27" spans="1:12" s="14" customFormat="1" x14ac:dyDescent="0.25">
      <c r="A27" s="80" t="s">
        <v>60</v>
      </c>
      <c r="B27" s="72" t="s">
        <v>61</v>
      </c>
      <c r="C27" s="84" t="s">
        <v>62</v>
      </c>
      <c r="D27" s="73" t="s">
        <v>57</v>
      </c>
      <c r="E27" s="61">
        <f>E25</f>
        <v>2</v>
      </c>
      <c r="F27" s="119"/>
      <c r="G27" s="83">
        <f t="shared" si="1"/>
        <v>0</v>
      </c>
      <c r="H27" s="16"/>
      <c r="I27" s="17"/>
      <c r="J27" s="18"/>
      <c r="K27" s="19"/>
      <c r="L27" s="19"/>
    </row>
    <row r="28" spans="1:12" s="14" customFormat="1" x14ac:dyDescent="0.25">
      <c r="A28" s="80" t="s">
        <v>63</v>
      </c>
      <c r="B28" s="72" t="s">
        <v>64</v>
      </c>
      <c r="C28" s="84" t="s">
        <v>65</v>
      </c>
      <c r="D28" s="73" t="s">
        <v>57</v>
      </c>
      <c r="E28" s="61">
        <f>E25</f>
        <v>2</v>
      </c>
      <c r="F28" s="119"/>
      <c r="G28" s="83">
        <f t="shared" si="1"/>
        <v>0</v>
      </c>
      <c r="H28" s="16"/>
      <c r="I28" s="17"/>
      <c r="J28" s="18"/>
      <c r="K28" s="19"/>
      <c r="L28" s="19"/>
    </row>
    <row r="29" spans="1:12" s="14" customFormat="1" x14ac:dyDescent="0.25">
      <c r="A29" s="80" t="s">
        <v>66</v>
      </c>
      <c r="B29" s="72" t="s">
        <v>67</v>
      </c>
      <c r="C29" s="69" t="s">
        <v>68</v>
      </c>
      <c r="D29" s="85" t="s">
        <v>69</v>
      </c>
      <c r="E29" s="61">
        <f>E25*50</f>
        <v>100</v>
      </c>
      <c r="F29" s="119"/>
      <c r="G29" s="83">
        <f t="shared" si="1"/>
        <v>0</v>
      </c>
      <c r="H29" s="15"/>
      <c r="I29" s="15"/>
      <c r="J29" s="15"/>
      <c r="K29" s="15"/>
      <c r="L29" s="15"/>
    </row>
    <row r="30" spans="1:12" s="14" customFormat="1" ht="18.75" thickBot="1" x14ac:dyDescent="0.3">
      <c r="A30" s="80" t="s">
        <v>70</v>
      </c>
      <c r="B30" s="86">
        <v>97063</v>
      </c>
      <c r="C30" s="66" t="s">
        <v>71</v>
      </c>
      <c r="D30" s="67" t="s">
        <v>25</v>
      </c>
      <c r="E30" s="61">
        <f>E29</f>
        <v>100</v>
      </c>
      <c r="F30" s="119"/>
      <c r="G30" s="83">
        <f t="shared" si="1"/>
        <v>0</v>
      </c>
      <c r="H30" s="15"/>
      <c r="I30" s="15"/>
      <c r="J30" s="15"/>
      <c r="K30" s="15"/>
      <c r="L30" s="15"/>
    </row>
    <row r="31" spans="1:12" s="14" customFormat="1" ht="18" customHeight="1" thickBot="1" x14ac:dyDescent="0.3">
      <c r="A31" s="74">
        <v>3</v>
      </c>
      <c r="B31" s="75"/>
      <c r="C31" s="53" t="s">
        <v>72</v>
      </c>
      <c r="D31" s="76"/>
      <c r="E31" s="87"/>
      <c r="F31" s="78"/>
      <c r="G31" s="79">
        <f>SUM(G32:G55)</f>
        <v>0</v>
      </c>
      <c r="H31" s="15"/>
      <c r="I31" s="15"/>
      <c r="J31" s="15"/>
      <c r="K31" s="15"/>
      <c r="L31" s="15"/>
    </row>
    <row r="32" spans="1:12" s="14" customFormat="1" x14ac:dyDescent="0.25">
      <c r="A32" s="57" t="s">
        <v>73</v>
      </c>
      <c r="B32" s="88" t="s">
        <v>74</v>
      </c>
      <c r="C32" s="89" t="str">
        <f>UPPER("Demolição manual de piso cimentado")</f>
        <v>DEMOLIÇÃO MANUAL DE PISO CIMENTADO</v>
      </c>
      <c r="D32" s="90" t="s">
        <v>25</v>
      </c>
      <c r="E32" s="91">
        <v>20</v>
      </c>
      <c r="F32" s="119"/>
      <c r="G32" s="68">
        <f>E32*F32</f>
        <v>0</v>
      </c>
      <c r="H32" s="15"/>
      <c r="I32" s="15"/>
      <c r="J32" s="15"/>
      <c r="K32" s="15"/>
      <c r="L32" s="15"/>
    </row>
    <row r="33" spans="1:12" s="14" customFormat="1" x14ac:dyDescent="0.25">
      <c r="A33" s="57" t="s">
        <v>75</v>
      </c>
      <c r="B33" s="92" t="s">
        <v>47</v>
      </c>
      <c r="C33" s="66" t="str">
        <f>[3]COMPOSIÇÕES!D13</f>
        <v>SERVIÇOS TOPOGRÁFICOS PARA IMPLANTAÇÃO DA OBRA</v>
      </c>
      <c r="D33" s="67" t="s">
        <v>11</v>
      </c>
      <c r="E33" s="61">
        <v>1</v>
      </c>
      <c r="F33" s="119"/>
      <c r="G33" s="68">
        <f t="shared" ref="G33:G65" si="2">E33*F33</f>
        <v>0</v>
      </c>
      <c r="H33" s="15"/>
      <c r="I33" s="15"/>
      <c r="J33" s="15"/>
      <c r="K33" s="15"/>
      <c r="L33" s="15"/>
    </row>
    <row r="34" spans="1:12" s="14" customFormat="1" x14ac:dyDescent="0.25">
      <c r="A34" s="57" t="s">
        <v>76</v>
      </c>
      <c r="B34" s="93" t="s">
        <v>77</v>
      </c>
      <c r="C34" s="69" t="s">
        <v>78</v>
      </c>
      <c r="D34" s="73" t="s">
        <v>32</v>
      </c>
      <c r="E34" s="61">
        <f>4*0.5*32.75</f>
        <v>65.5</v>
      </c>
      <c r="F34" s="119"/>
      <c r="G34" s="68">
        <f t="shared" si="2"/>
        <v>0</v>
      </c>
      <c r="H34" s="15"/>
      <c r="I34" s="15"/>
      <c r="J34" s="15"/>
      <c r="K34" s="15"/>
      <c r="L34" s="15"/>
    </row>
    <row r="35" spans="1:12" s="14" customFormat="1" x14ac:dyDescent="0.25">
      <c r="A35" s="57" t="s">
        <v>79</v>
      </c>
      <c r="B35" s="93" t="s">
        <v>80</v>
      </c>
      <c r="C35" s="71" t="s">
        <v>81</v>
      </c>
      <c r="D35" s="67" t="s">
        <v>32</v>
      </c>
      <c r="E35" s="61">
        <f>E34-E41</f>
        <v>32.75</v>
      </c>
      <c r="F35" s="119"/>
      <c r="G35" s="68">
        <f t="shared" si="2"/>
        <v>0</v>
      </c>
      <c r="H35" s="15"/>
      <c r="I35" s="15"/>
      <c r="J35" s="15"/>
      <c r="K35" s="15"/>
      <c r="L35" s="15"/>
    </row>
    <row r="36" spans="1:12" s="14" customFormat="1" ht="36" x14ac:dyDescent="0.25">
      <c r="A36" s="57" t="s">
        <v>82</v>
      </c>
      <c r="B36" s="93" t="s">
        <v>83</v>
      </c>
      <c r="C36" s="71" t="str">
        <f>UPPER("Compactação manual com compactador a percussão sapinho, a 95% do pn")</f>
        <v>COMPACTAÇÃO MANUAL COM COMPACTADOR A PERCUSSÃO SAPINHO, A 95% DO PN</v>
      </c>
      <c r="D36" s="67" t="s">
        <v>32</v>
      </c>
      <c r="E36" s="61">
        <f>E35</f>
        <v>32.75</v>
      </c>
      <c r="F36" s="119"/>
      <c r="G36" s="68">
        <f t="shared" si="2"/>
        <v>0</v>
      </c>
      <c r="H36" s="15"/>
      <c r="I36" s="15"/>
      <c r="J36" s="15"/>
      <c r="K36" s="15"/>
      <c r="L36" s="15"/>
    </row>
    <row r="37" spans="1:12" s="14" customFormat="1" ht="18" customHeight="1" x14ac:dyDescent="0.25">
      <c r="A37" s="57" t="s">
        <v>84</v>
      </c>
      <c r="B37" s="70" t="s">
        <v>47</v>
      </c>
      <c r="C37" s="71" t="str">
        <f>[3]COMPOSIÇÕES!$D$18</f>
        <v>TRANSPORTE HORIZONTAL DE MATERIAIS E INSUMOS DIVERSOS</v>
      </c>
      <c r="D37" s="67" t="s">
        <v>32</v>
      </c>
      <c r="E37" s="61">
        <f>E34*1.3</f>
        <v>85.15</v>
      </c>
      <c r="F37" s="119"/>
      <c r="G37" s="68">
        <f t="shared" si="2"/>
        <v>0</v>
      </c>
      <c r="H37" s="15"/>
      <c r="I37" s="15"/>
      <c r="J37" s="15"/>
      <c r="K37" s="15"/>
      <c r="L37" s="15"/>
    </row>
    <row r="38" spans="1:12" s="14" customFormat="1" ht="36" x14ac:dyDescent="0.25">
      <c r="A38" s="57" t="s">
        <v>85</v>
      </c>
      <c r="B38" s="72" t="s">
        <v>86</v>
      </c>
      <c r="C38" s="69" t="s">
        <v>87</v>
      </c>
      <c r="D38" s="73" t="s">
        <v>32</v>
      </c>
      <c r="E38" s="61">
        <f>E37</f>
        <v>85.15</v>
      </c>
      <c r="F38" s="119"/>
      <c r="G38" s="68">
        <f t="shared" si="2"/>
        <v>0</v>
      </c>
      <c r="H38" s="15"/>
      <c r="I38" s="15"/>
      <c r="J38" s="15"/>
      <c r="K38" s="15"/>
      <c r="L38" s="15"/>
    </row>
    <row r="39" spans="1:12" s="14" customFormat="1" ht="54" x14ac:dyDescent="0.25">
      <c r="A39" s="57" t="s">
        <v>88</v>
      </c>
      <c r="B39" s="65">
        <v>97914</v>
      </c>
      <c r="C39" s="66" t="s">
        <v>51</v>
      </c>
      <c r="D39" s="67" t="s">
        <v>52</v>
      </c>
      <c r="E39" s="61">
        <f>E38*20</f>
        <v>1703</v>
      </c>
      <c r="F39" s="119"/>
      <c r="G39" s="68">
        <f>E39*F39</f>
        <v>0</v>
      </c>
      <c r="H39" s="15"/>
      <c r="I39" s="15"/>
      <c r="J39" s="15"/>
      <c r="K39" s="15"/>
      <c r="L39" s="15"/>
    </row>
    <row r="40" spans="1:12" s="14" customFormat="1" ht="18" customHeight="1" x14ac:dyDescent="0.25">
      <c r="A40" s="57" t="s">
        <v>89</v>
      </c>
      <c r="B40" s="70" t="s">
        <v>47</v>
      </c>
      <c r="C40" s="69" t="str">
        <f>[3]COMPOSIÇÕES!$D$18</f>
        <v>TRANSPORTE HORIZONTAL DE MATERIAIS E INSUMOS DIVERSOS</v>
      </c>
      <c r="D40" s="67" t="s">
        <v>32</v>
      </c>
      <c r="E40" s="61">
        <v>250</v>
      </c>
      <c r="F40" s="119"/>
      <c r="G40" s="68">
        <f>E40*F40</f>
        <v>0</v>
      </c>
      <c r="H40" s="15"/>
      <c r="I40" s="15"/>
      <c r="J40" s="15"/>
      <c r="K40" s="15"/>
      <c r="L40" s="15"/>
    </row>
    <row r="41" spans="1:12" s="14" customFormat="1" x14ac:dyDescent="0.25">
      <c r="A41" s="57" t="s">
        <v>90</v>
      </c>
      <c r="B41" s="94" t="s">
        <v>91</v>
      </c>
      <c r="C41" s="69" t="s">
        <v>92</v>
      </c>
      <c r="D41" s="73" t="s">
        <v>32</v>
      </c>
      <c r="E41" s="61">
        <f>4*0.25*32.75</f>
        <v>32.75</v>
      </c>
      <c r="F41" s="119"/>
      <c r="G41" s="68">
        <f t="shared" si="2"/>
        <v>0</v>
      </c>
      <c r="H41" s="15"/>
      <c r="I41" s="15"/>
      <c r="J41" s="15"/>
      <c r="K41" s="15"/>
      <c r="L41" s="15"/>
    </row>
    <row r="42" spans="1:12" s="14" customFormat="1" x14ac:dyDescent="0.25">
      <c r="A42" s="57" t="s">
        <v>93</v>
      </c>
      <c r="B42" s="94" t="s">
        <v>94</v>
      </c>
      <c r="C42" s="69" t="s">
        <v>95</v>
      </c>
      <c r="D42" s="73" t="s">
        <v>32</v>
      </c>
      <c r="E42" s="61">
        <f>E41</f>
        <v>32.75</v>
      </c>
      <c r="F42" s="119"/>
      <c r="G42" s="68">
        <f t="shared" si="2"/>
        <v>0</v>
      </c>
      <c r="H42" s="15"/>
      <c r="I42" s="15"/>
      <c r="J42" s="15"/>
      <c r="K42" s="15"/>
      <c r="L42" s="15"/>
    </row>
    <row r="43" spans="1:12" s="14" customFormat="1" ht="36" x14ac:dyDescent="0.25">
      <c r="A43" s="57" t="s">
        <v>96</v>
      </c>
      <c r="B43" s="94" t="s">
        <v>97</v>
      </c>
      <c r="C43" s="69" t="str">
        <f>UPPER("Fornecimento e assentamento de tubo pead flexível corrugado perfurado d = 2 1/2 (Kanadreno ou similar)")</f>
        <v>FORNECIMENTO E ASSENTAMENTO DE TUBO PEAD FLEXÍVEL CORRUGADO PERFURADO D = 2 1/2 (KANADRENO OU SIMILAR)</v>
      </c>
      <c r="D43" s="73" t="s">
        <v>45</v>
      </c>
      <c r="E43" s="61">
        <f>E44*1.2</f>
        <v>69.599999999999994</v>
      </c>
      <c r="F43" s="119"/>
      <c r="G43" s="68">
        <f t="shared" si="2"/>
        <v>0</v>
      </c>
      <c r="H43" s="15"/>
      <c r="I43" s="15"/>
      <c r="J43" s="15"/>
      <c r="K43" s="15"/>
      <c r="L43" s="15"/>
    </row>
    <row r="44" spans="1:12" s="14" customFormat="1" ht="36" x14ac:dyDescent="0.25">
      <c r="A44" s="57" t="s">
        <v>98</v>
      </c>
      <c r="B44" s="94" t="s">
        <v>99</v>
      </c>
      <c r="C44" s="69" t="s">
        <v>100</v>
      </c>
      <c r="D44" s="73" t="s">
        <v>25</v>
      </c>
      <c r="E44" s="61">
        <v>58</v>
      </c>
      <c r="F44" s="119"/>
      <c r="G44" s="68">
        <f t="shared" si="2"/>
        <v>0</v>
      </c>
      <c r="H44" s="15"/>
      <c r="I44" s="15"/>
      <c r="J44" s="21"/>
      <c r="K44" s="15"/>
      <c r="L44" s="15"/>
    </row>
    <row r="45" spans="1:12" s="14" customFormat="1" ht="36" x14ac:dyDescent="0.25">
      <c r="A45" s="57" t="s">
        <v>101</v>
      </c>
      <c r="B45" s="95" t="s">
        <v>47</v>
      </c>
      <c r="C45" s="69" t="str">
        <f>[3]COMPOSIÇÕES!D22</f>
        <v>CONCRETO CICLOPICO FCK=30MPA 30% PEDRA DE MAO INCLUSIVE LANCAMENTO E CONTROLE DO CONCRETO</v>
      </c>
      <c r="D45" s="73" t="s">
        <v>32</v>
      </c>
      <c r="E45" s="61">
        <v>175.43</v>
      </c>
      <c r="F45" s="119"/>
      <c r="G45" s="68">
        <f t="shared" si="2"/>
        <v>0</v>
      </c>
      <c r="H45" s="15"/>
      <c r="I45" s="15"/>
      <c r="J45" s="15"/>
      <c r="K45" s="15"/>
      <c r="L45" s="15"/>
    </row>
    <row r="46" spans="1:12" s="14" customFormat="1" x14ac:dyDescent="0.25">
      <c r="A46" s="57" t="s">
        <v>102</v>
      </c>
      <c r="B46" s="92" t="s">
        <v>103</v>
      </c>
      <c r="C46" s="66" t="str">
        <f>UPPER("Caixa de Drenagem Tipo I - Dimensões 0,80x0,80x1,00m")</f>
        <v>CAIXA DE DRENAGEM TIPO I - DIMENSÕES 0,80X0,80X1,00M</v>
      </c>
      <c r="D46" s="67" t="s">
        <v>11</v>
      </c>
      <c r="E46" s="61">
        <v>1</v>
      </c>
      <c r="F46" s="119"/>
      <c r="G46" s="68">
        <f t="shared" si="2"/>
        <v>0</v>
      </c>
      <c r="H46" s="15"/>
      <c r="I46" s="15"/>
      <c r="J46" s="15"/>
      <c r="K46" s="15"/>
      <c r="L46" s="15"/>
    </row>
    <row r="47" spans="1:12" s="14" customFormat="1" ht="72" x14ac:dyDescent="0.25">
      <c r="A47" s="57" t="s">
        <v>104</v>
      </c>
      <c r="B47" s="92" t="s">
        <v>105</v>
      </c>
      <c r="C47" s="66" t="s">
        <v>106</v>
      </c>
      <c r="D47" s="67" t="s">
        <v>45</v>
      </c>
      <c r="E47" s="61">
        <v>5</v>
      </c>
      <c r="F47" s="119"/>
      <c r="G47" s="68">
        <f t="shared" si="2"/>
        <v>0</v>
      </c>
      <c r="H47" s="15"/>
      <c r="I47" s="15"/>
      <c r="J47" s="15"/>
      <c r="K47" s="15"/>
      <c r="L47" s="15"/>
    </row>
    <row r="48" spans="1:12" s="14" customFormat="1" ht="36" x14ac:dyDescent="0.25">
      <c r="A48" s="57" t="s">
        <v>107</v>
      </c>
      <c r="B48" s="92" t="s">
        <v>108</v>
      </c>
      <c r="C48" s="66" t="s">
        <v>109</v>
      </c>
      <c r="D48" s="67" t="s">
        <v>11</v>
      </c>
      <c r="E48" s="61">
        <v>1</v>
      </c>
      <c r="F48" s="119"/>
      <c r="G48" s="68">
        <f t="shared" si="2"/>
        <v>0</v>
      </c>
      <c r="H48" s="15"/>
      <c r="I48" s="15"/>
      <c r="J48" s="15"/>
      <c r="K48" s="15"/>
      <c r="L48" s="15"/>
    </row>
    <row r="49" spans="1:12" s="14" customFormat="1" ht="18" customHeight="1" x14ac:dyDescent="0.25">
      <c r="A49" s="57" t="s">
        <v>110</v>
      </c>
      <c r="B49" s="65" t="s">
        <v>111</v>
      </c>
      <c r="C49" s="66" t="str">
        <f>UPPER("Calha semi-circular em concreto pré-moldado d=30cm")</f>
        <v>CALHA SEMI-CIRCULAR EM CONCRETO PRÉ-MOLDADO D=30CM</v>
      </c>
      <c r="D49" s="67" t="s">
        <v>45</v>
      </c>
      <c r="E49" s="61">
        <v>32.75</v>
      </c>
      <c r="F49" s="119"/>
      <c r="G49" s="68">
        <f t="shared" si="2"/>
        <v>0</v>
      </c>
      <c r="H49" s="15"/>
      <c r="I49" s="15"/>
      <c r="J49" s="15"/>
      <c r="K49" s="15"/>
      <c r="L49" s="15"/>
    </row>
    <row r="50" spans="1:12" s="14" customFormat="1" ht="18" customHeight="1" x14ac:dyDescent="0.25">
      <c r="A50" s="57" t="s">
        <v>112</v>
      </c>
      <c r="B50" s="65" t="s">
        <v>113</v>
      </c>
      <c r="C50" s="96" t="s">
        <v>114</v>
      </c>
      <c r="D50" s="97" t="s">
        <v>25</v>
      </c>
      <c r="E50" s="91">
        <f>E12</f>
        <v>48</v>
      </c>
      <c r="F50" s="119"/>
      <c r="G50" s="68">
        <f t="shared" si="2"/>
        <v>0</v>
      </c>
      <c r="H50" s="15"/>
      <c r="I50" s="15"/>
      <c r="J50" s="15"/>
      <c r="K50" s="15"/>
      <c r="L50" s="15"/>
    </row>
    <row r="51" spans="1:12" s="14" customFormat="1" ht="18" customHeight="1" x14ac:dyDescent="0.25">
      <c r="A51" s="57" t="s">
        <v>115</v>
      </c>
      <c r="B51" s="65" t="s">
        <v>116</v>
      </c>
      <c r="C51" s="66" t="str">
        <f>UPPER("Grama esmeralda em placas, fornecimento e plantio")</f>
        <v>GRAMA ESMERALDA EM PLACAS, FORNECIMENTO E PLANTIO</v>
      </c>
      <c r="D51" s="67" t="s">
        <v>25</v>
      </c>
      <c r="E51" s="61">
        <v>100</v>
      </c>
      <c r="F51" s="119"/>
      <c r="G51" s="68">
        <f>E51*F51</f>
        <v>0</v>
      </c>
      <c r="H51" s="15"/>
      <c r="I51" s="15"/>
      <c r="J51" s="15"/>
      <c r="K51" s="15"/>
      <c r="L51" s="15"/>
    </row>
    <row r="52" spans="1:12" s="14" customFormat="1" ht="36" x14ac:dyDescent="0.25">
      <c r="A52" s="57" t="s">
        <v>117</v>
      </c>
      <c r="B52" s="65" t="s">
        <v>118</v>
      </c>
      <c r="C52" s="66" t="str">
        <f>UPPER("Locação de muro, inclusive execução de gabarito de madeira")</f>
        <v>LOCAÇÃO DE MURO, INCLUSIVE EXECUÇÃO DE GABARITO DE MADEIRA</v>
      </c>
      <c r="D52" s="67" t="s">
        <v>45</v>
      </c>
      <c r="E52" s="61">
        <f>25.75+7</f>
        <v>32.75</v>
      </c>
      <c r="F52" s="119"/>
      <c r="G52" s="68">
        <f>E52*F52</f>
        <v>0</v>
      </c>
      <c r="H52" s="15"/>
      <c r="I52" s="15"/>
      <c r="J52" s="15"/>
      <c r="K52" s="15"/>
      <c r="L52" s="15"/>
    </row>
    <row r="53" spans="1:12" s="14" customFormat="1" ht="54" x14ac:dyDescent="0.25">
      <c r="A53" s="57" t="s">
        <v>119</v>
      </c>
      <c r="B53" s="65" t="s">
        <v>120</v>
      </c>
      <c r="C53" s="66" t="str">
        <f>UPPER("Forma plana para estruturas, em compensado resinado de 10mm, 05 usos, inclusive escoramento - Revisada 07.2015")</f>
        <v>FORMA PLANA PARA ESTRUTURAS, EM COMPENSADO RESINADO DE 10MM, 05 USOS, INCLUSIVE ESCORAMENTO - REVISADA 07.2015</v>
      </c>
      <c r="D53" s="67" t="s">
        <v>25</v>
      </c>
      <c r="E53" s="61">
        <f>32.75*3*2</f>
        <v>196.5</v>
      </c>
      <c r="F53" s="119"/>
      <c r="G53" s="68">
        <f>E53*F53</f>
        <v>0</v>
      </c>
      <c r="H53" s="15"/>
      <c r="I53" s="15"/>
      <c r="J53" s="15"/>
      <c r="K53" s="15"/>
      <c r="L53" s="15"/>
    </row>
    <row r="54" spans="1:12" s="14" customFormat="1" ht="18" customHeight="1" x14ac:dyDescent="0.25">
      <c r="A54" s="57"/>
      <c r="B54" s="65"/>
      <c r="C54" s="98" t="s">
        <v>121</v>
      </c>
      <c r="D54" s="67"/>
      <c r="E54" s="61"/>
      <c r="F54" s="119"/>
      <c r="G54" s="68">
        <f>E54*F54</f>
        <v>0</v>
      </c>
      <c r="H54" s="15"/>
      <c r="I54" s="15"/>
      <c r="J54" s="15"/>
      <c r="K54" s="15"/>
      <c r="L54" s="15"/>
    </row>
    <row r="55" spans="1:12" s="14" customFormat="1" ht="72.75" thickBot="1" x14ac:dyDescent="0.3">
      <c r="A55" s="57" t="s">
        <v>122</v>
      </c>
      <c r="B55" s="65" t="s">
        <v>123</v>
      </c>
      <c r="C55" s="66" t="str">
        <f>UPPER("Muro em alvenaria bloco cimento, e=0,09m, EXCETO ALVENARIA DE PEDRA, colunas concreto armado fck = 15,0 mpa cada 3,00m, cintamento superior e inferior, chapisco, reboco e pintura c/ hidracor ou similar")</f>
        <v>MURO EM ALVENARIA BLOCO CIMENTO, E=0,09M, EXCETO ALVENARIA DE PEDRA, COLUNAS CONCRETO ARMADO FCK = 15,0 MPA CADA 3,00M, CINTAMENTO SUPERIOR E INFERIOR, CHAPISCO, REBOCO E PINTURA C/ HIDRACOR OU SIMILAR</v>
      </c>
      <c r="D55" s="67" t="s">
        <v>25</v>
      </c>
      <c r="E55" s="61">
        <v>52.5</v>
      </c>
      <c r="F55" s="119"/>
      <c r="G55" s="68">
        <f>E55*F55</f>
        <v>0</v>
      </c>
      <c r="H55" s="15"/>
      <c r="I55" s="15"/>
      <c r="J55" s="15"/>
      <c r="K55" s="15"/>
      <c r="L55" s="15"/>
    </row>
    <row r="56" spans="1:12" s="14" customFormat="1" ht="18.75" thickBot="1" x14ac:dyDescent="0.3">
      <c r="A56" s="74">
        <v>4</v>
      </c>
      <c r="B56" s="75"/>
      <c r="C56" s="53" t="s">
        <v>124</v>
      </c>
      <c r="D56" s="76"/>
      <c r="E56" s="87"/>
      <c r="F56" s="78"/>
      <c r="G56" s="79">
        <f>SUM(G57:G65)</f>
        <v>0</v>
      </c>
      <c r="H56" s="15"/>
      <c r="I56" s="15"/>
      <c r="J56" s="15"/>
      <c r="K56" s="15"/>
      <c r="L56" s="15"/>
    </row>
    <row r="57" spans="1:12" s="14" customFormat="1" ht="54" x14ac:dyDescent="0.25">
      <c r="A57" s="57" t="s">
        <v>125</v>
      </c>
      <c r="B57" s="65" t="s">
        <v>126</v>
      </c>
      <c r="C57" s="66" t="str">
        <f>UPPER("Revisão em cobertura com telha cerâmica tipo colonial, cor clara, 1ª, Itabaianinha ou similar, com reposição de 30% do material - Rev 04")</f>
        <v>REVISÃO EM COBERTURA COM TELHA CERÂMICA TIPO COLONIAL, COR CLARA, 1ª, ITABAIANINHA OU SIMILAR, COM REPOSIÇÃO DE 30% DO MATERIAL - REV 04</v>
      </c>
      <c r="D57" s="67" t="s">
        <v>25</v>
      </c>
      <c r="E57" s="61">
        <v>7</v>
      </c>
      <c r="F57" s="119"/>
      <c r="G57" s="68">
        <f t="shared" si="2"/>
        <v>0</v>
      </c>
      <c r="H57" s="15"/>
      <c r="I57" s="15"/>
      <c r="J57" s="15"/>
      <c r="K57" s="15"/>
      <c r="L57" s="15"/>
    </row>
    <row r="58" spans="1:12" s="14" customFormat="1" x14ac:dyDescent="0.25">
      <c r="A58" s="57" t="s">
        <v>127</v>
      </c>
      <c r="B58" s="65" t="s">
        <v>128</v>
      </c>
      <c r="C58" s="66" t="s">
        <v>129</v>
      </c>
      <c r="D58" s="67" t="s">
        <v>25</v>
      </c>
      <c r="E58" s="61">
        <v>1</v>
      </c>
      <c r="F58" s="119"/>
      <c r="G58" s="68">
        <f t="shared" si="2"/>
        <v>0</v>
      </c>
      <c r="H58" s="15"/>
      <c r="I58" s="15"/>
      <c r="J58" s="15"/>
      <c r="K58" s="15"/>
      <c r="L58" s="15"/>
    </row>
    <row r="59" spans="1:12" s="14" customFormat="1" ht="36" x14ac:dyDescent="0.25">
      <c r="A59" s="57" t="s">
        <v>130</v>
      </c>
      <c r="B59" s="65" t="s">
        <v>131</v>
      </c>
      <c r="C59" s="66" t="str">
        <f>UPPER("Tratamento de fissuras com argamassa de cimento e areia traço 1:3 com aditivo bianco ou similar")</f>
        <v>TRATAMENTO DE FISSURAS COM ARGAMASSA DE CIMENTO E AREIA TRAÇO 1:3 COM ADITIVO BIANCO OU SIMILAR</v>
      </c>
      <c r="D59" s="67" t="s">
        <v>45</v>
      </c>
      <c r="E59" s="61">
        <v>1</v>
      </c>
      <c r="F59" s="119"/>
      <c r="G59" s="68">
        <f t="shared" si="2"/>
        <v>0</v>
      </c>
      <c r="H59" s="15"/>
      <c r="I59" s="15"/>
      <c r="J59" s="15"/>
      <c r="K59" s="15"/>
      <c r="L59" s="15"/>
    </row>
    <row r="60" spans="1:12" s="14" customFormat="1" ht="36" x14ac:dyDescent="0.25">
      <c r="A60" s="57" t="s">
        <v>132</v>
      </c>
      <c r="B60" s="65" t="s">
        <v>133</v>
      </c>
      <c r="C60" s="66" t="str">
        <f>UPPER("Tela-Fix, para trincas e juntas, embalagem com 10cm x 40m")</f>
        <v>TELA-FIX, PARA TRINCAS E JUNTAS, EMBALAGEM COM 10CM X 40M</v>
      </c>
      <c r="D60" s="67" t="s">
        <v>45</v>
      </c>
      <c r="E60" s="61">
        <v>1</v>
      </c>
      <c r="F60" s="119"/>
      <c r="G60" s="68">
        <f t="shared" si="2"/>
        <v>0</v>
      </c>
      <c r="H60" s="15"/>
      <c r="I60" s="15"/>
      <c r="J60" s="15"/>
      <c r="K60" s="15"/>
      <c r="L60" s="15"/>
    </row>
    <row r="61" spans="1:12" s="14" customFormat="1" ht="36" customHeight="1" x14ac:dyDescent="0.25">
      <c r="A61" s="57" t="s">
        <v>134</v>
      </c>
      <c r="B61" s="65" t="s">
        <v>135</v>
      </c>
      <c r="C61" s="66" t="str">
        <f>UPPER("Reboco ou emboço externo, de parede, com argamassa traço t5 - 1:2:8 (cimento / cal / areia), espessura 2,5 cm")</f>
        <v>REBOCO OU EMBOÇO EXTERNO, DE PAREDE, COM ARGAMASSA TRAÇO T5 - 1:2:8 (CIMENTO / CAL / AREIA), ESPESSURA 2,5 CM</v>
      </c>
      <c r="D61" s="67" t="s">
        <v>25</v>
      </c>
      <c r="E61" s="61">
        <v>1</v>
      </c>
      <c r="F61" s="119"/>
      <c r="G61" s="68">
        <f t="shared" si="2"/>
        <v>0</v>
      </c>
      <c r="H61" s="15"/>
      <c r="I61" s="15"/>
      <c r="J61" s="15"/>
      <c r="K61" s="15"/>
      <c r="L61" s="15"/>
    </row>
    <row r="62" spans="1:12" s="14" customFormat="1" ht="36" customHeight="1" x14ac:dyDescent="0.25">
      <c r="A62" s="57" t="s">
        <v>136</v>
      </c>
      <c r="B62" s="65" t="s">
        <v>137</v>
      </c>
      <c r="C62" s="66" t="str">
        <f>UPPER("Emassamento de superfície, com aplicação de 02 demãos de massa acrílica, lixamento e retoques - Rev 01")</f>
        <v>EMASSAMENTO DE SUPERFÍCIE, COM APLICAÇÃO DE 02 DEMÃOS DE MASSA ACRÍLICA, LIXAMENTO E RETOQUES - REV 01</v>
      </c>
      <c r="D62" s="67" t="s">
        <v>25</v>
      </c>
      <c r="E62" s="61">
        <v>20</v>
      </c>
      <c r="F62" s="119"/>
      <c r="G62" s="68">
        <f t="shared" si="2"/>
        <v>0</v>
      </c>
      <c r="H62" s="15"/>
      <c r="I62" s="15"/>
      <c r="J62" s="15"/>
      <c r="K62" s="15"/>
      <c r="L62" s="15"/>
    </row>
    <row r="63" spans="1:12" s="14" customFormat="1" ht="36" x14ac:dyDescent="0.25">
      <c r="A63" s="57" t="s">
        <v>138</v>
      </c>
      <c r="B63" s="65" t="s">
        <v>139</v>
      </c>
      <c r="C63" s="66" t="s">
        <v>140</v>
      </c>
      <c r="D63" s="67" t="s">
        <v>25</v>
      </c>
      <c r="E63" s="61">
        <v>200</v>
      </c>
      <c r="F63" s="119"/>
      <c r="G63" s="68">
        <f t="shared" si="2"/>
        <v>0</v>
      </c>
      <c r="H63" s="15"/>
      <c r="I63" s="15"/>
      <c r="J63" s="15"/>
      <c r="K63" s="15"/>
      <c r="L63" s="15"/>
    </row>
    <row r="64" spans="1:12" s="14" customFormat="1" ht="36" x14ac:dyDescent="0.25">
      <c r="A64" s="57" t="s">
        <v>141</v>
      </c>
      <c r="B64" s="65" t="s">
        <v>142</v>
      </c>
      <c r="C64" s="66" t="s">
        <v>143</v>
      </c>
      <c r="D64" s="67" t="s">
        <v>25</v>
      </c>
      <c r="E64" s="61">
        <v>260</v>
      </c>
      <c r="F64" s="119"/>
      <c r="G64" s="68">
        <f t="shared" si="2"/>
        <v>0</v>
      </c>
      <c r="H64" s="15"/>
      <c r="I64" s="15"/>
      <c r="J64" s="15"/>
      <c r="K64" s="15"/>
      <c r="L64" s="15"/>
    </row>
    <row r="65" spans="1:12" s="14" customFormat="1" ht="54.75" thickBot="1" x14ac:dyDescent="0.3">
      <c r="A65" s="57" t="s">
        <v>144</v>
      </c>
      <c r="B65" s="65" t="s">
        <v>145</v>
      </c>
      <c r="C65" s="66" t="str">
        <f>UPPER("Caixa d´água em fibra de vidro - instalada, sem estrutura de suporte, cap. 310 litros - INCLUSIVE INSTALAÇÕES HIDRÁULICAS")</f>
        <v>CAIXA D´ÁGUA EM FIBRA DE VIDRO - INSTALADA, SEM ESTRUTURA DE SUPORTE, CAP. 310 LITROS - INCLUSIVE INSTALAÇÕES HIDRÁULICAS</v>
      </c>
      <c r="D65" s="67" t="s">
        <v>11</v>
      </c>
      <c r="E65" s="61">
        <v>2</v>
      </c>
      <c r="F65" s="119"/>
      <c r="G65" s="68">
        <f t="shared" si="2"/>
        <v>0</v>
      </c>
      <c r="H65" s="15"/>
      <c r="I65" s="15"/>
      <c r="J65" s="15"/>
      <c r="K65" s="15"/>
      <c r="L65" s="15"/>
    </row>
    <row r="66" spans="1:12" s="14" customFormat="1" ht="18.75" thickBot="1" x14ac:dyDescent="0.3">
      <c r="A66" s="74">
        <v>5</v>
      </c>
      <c r="B66" s="75"/>
      <c r="C66" s="99" t="s">
        <v>146</v>
      </c>
      <c r="D66" s="100"/>
      <c r="E66" s="101"/>
      <c r="F66" s="101"/>
      <c r="G66" s="79">
        <f>SUM(G67:G73)</f>
        <v>0</v>
      </c>
      <c r="H66" s="15"/>
      <c r="I66" s="15"/>
      <c r="J66" s="15"/>
      <c r="K66" s="15"/>
      <c r="L66" s="15"/>
    </row>
    <row r="67" spans="1:12" s="23" customFormat="1" x14ac:dyDescent="0.25">
      <c r="A67" s="80" t="s">
        <v>147</v>
      </c>
      <c r="B67" s="81" t="s">
        <v>148</v>
      </c>
      <c r="C67" s="102" t="s">
        <v>149</v>
      </c>
      <c r="D67" s="60" t="s">
        <v>25</v>
      </c>
      <c r="E67" s="61">
        <f>E13</f>
        <v>7.48</v>
      </c>
      <c r="F67" s="119"/>
      <c r="G67" s="83">
        <f>E67*F67</f>
        <v>0</v>
      </c>
      <c r="H67" s="22"/>
      <c r="I67" s="22"/>
      <c r="J67" s="22"/>
      <c r="K67" s="22"/>
      <c r="L67" s="22"/>
    </row>
    <row r="68" spans="1:12" s="23" customFormat="1" x14ac:dyDescent="0.25">
      <c r="A68" s="80" t="s">
        <v>150</v>
      </c>
      <c r="B68" s="81">
        <v>88316</v>
      </c>
      <c r="C68" s="102" t="s">
        <v>21</v>
      </c>
      <c r="D68" s="60" t="s">
        <v>19</v>
      </c>
      <c r="E68" s="61">
        <f>E69*2</f>
        <v>48</v>
      </c>
      <c r="F68" s="119"/>
      <c r="G68" s="83">
        <f>E68*F68</f>
        <v>0</v>
      </c>
      <c r="H68" s="22"/>
      <c r="I68" s="22"/>
      <c r="J68" s="22"/>
      <c r="K68" s="22"/>
      <c r="L68" s="22"/>
    </row>
    <row r="69" spans="1:12" s="23" customFormat="1" ht="72" x14ac:dyDescent="0.25">
      <c r="A69" s="80" t="s">
        <v>151</v>
      </c>
      <c r="B69" s="72" t="s">
        <v>152</v>
      </c>
      <c r="C69" s="103" t="s">
        <v>153</v>
      </c>
      <c r="D69" s="73" t="s">
        <v>19</v>
      </c>
      <c r="E69" s="61">
        <v>24</v>
      </c>
      <c r="F69" s="119"/>
      <c r="G69" s="83">
        <f>E69*F69</f>
        <v>0</v>
      </c>
      <c r="H69" s="22"/>
      <c r="I69" s="22"/>
      <c r="J69" s="22"/>
      <c r="K69" s="22"/>
      <c r="L69" s="22"/>
    </row>
    <row r="70" spans="1:12" s="23" customFormat="1" ht="18" customHeight="1" x14ac:dyDescent="0.25">
      <c r="A70" s="80" t="s">
        <v>154</v>
      </c>
      <c r="B70" s="70" t="s">
        <v>47</v>
      </c>
      <c r="C70" s="71" t="str">
        <f>[3]COMPOSIÇÕES!$D$18</f>
        <v>TRANSPORTE HORIZONTAL DE MATERIAIS E INSUMOS DIVERSOS</v>
      </c>
      <c r="D70" s="67" t="s">
        <v>32</v>
      </c>
      <c r="E70" s="61">
        <v>30</v>
      </c>
      <c r="F70" s="119"/>
      <c r="G70" s="83">
        <f>E70*F70</f>
        <v>0</v>
      </c>
      <c r="H70" s="22"/>
      <c r="I70" s="22"/>
      <c r="J70" s="22"/>
      <c r="K70" s="22"/>
      <c r="L70" s="22"/>
    </row>
    <row r="71" spans="1:12" s="23" customFormat="1" x14ac:dyDescent="0.25">
      <c r="A71" s="80" t="s">
        <v>155</v>
      </c>
      <c r="B71" s="72">
        <v>72897</v>
      </c>
      <c r="C71" s="69" t="s">
        <v>49</v>
      </c>
      <c r="D71" s="73" t="s">
        <v>32</v>
      </c>
      <c r="E71" s="61">
        <f>E70</f>
        <v>30</v>
      </c>
      <c r="F71" s="119"/>
      <c r="G71" s="62">
        <f>F71*E71</f>
        <v>0</v>
      </c>
      <c r="H71" s="22"/>
      <c r="I71" s="22"/>
      <c r="J71" s="22"/>
      <c r="K71" s="22"/>
      <c r="L71" s="22"/>
    </row>
    <row r="72" spans="1:12" s="23" customFormat="1" ht="54" x14ac:dyDescent="0.25">
      <c r="A72" s="80" t="s">
        <v>156</v>
      </c>
      <c r="B72" s="65">
        <v>97914</v>
      </c>
      <c r="C72" s="66" t="s">
        <v>51</v>
      </c>
      <c r="D72" s="67" t="s">
        <v>52</v>
      </c>
      <c r="E72" s="61">
        <f>E71*20</f>
        <v>600</v>
      </c>
      <c r="F72" s="119"/>
      <c r="G72" s="62">
        <f>F72*E72</f>
        <v>0</v>
      </c>
      <c r="H72" s="22"/>
      <c r="I72" s="22"/>
      <c r="J72" s="22"/>
      <c r="K72" s="22"/>
      <c r="L72" s="22"/>
    </row>
    <row r="73" spans="1:12" s="23" customFormat="1" ht="18.75" thickBot="1" x14ac:dyDescent="0.3">
      <c r="A73" s="80" t="s">
        <v>157</v>
      </c>
      <c r="B73" s="65" t="s">
        <v>158</v>
      </c>
      <c r="C73" s="104" t="s">
        <v>159</v>
      </c>
      <c r="D73" s="64" t="s">
        <v>25</v>
      </c>
      <c r="E73" s="61">
        <f>E14</f>
        <v>1000</v>
      </c>
      <c r="F73" s="119"/>
      <c r="G73" s="83">
        <f>F73*E73</f>
        <v>0</v>
      </c>
      <c r="H73" s="22"/>
      <c r="I73" s="22"/>
      <c r="J73" s="22"/>
      <c r="K73" s="22"/>
      <c r="L73" s="22"/>
    </row>
    <row r="74" spans="1:12" s="23" customFormat="1" ht="18.75" thickBot="1" x14ac:dyDescent="0.3">
      <c r="A74" s="74"/>
      <c r="B74" s="105"/>
      <c r="C74" s="99"/>
      <c r="D74" s="76"/>
      <c r="E74" s="77"/>
      <c r="F74" s="77" t="s">
        <v>160</v>
      </c>
      <c r="G74" s="79">
        <f>G10+G24+G31+G66+G56</f>
        <v>0</v>
      </c>
      <c r="H74" s="24">
        <f>SUM(G10:G73)/2</f>
        <v>0</v>
      </c>
      <c r="I74" s="22"/>
      <c r="J74" s="22"/>
      <c r="K74" s="22"/>
      <c r="L74" s="22"/>
    </row>
    <row r="75" spans="1:12" s="14" customFormat="1" ht="18.75" thickBot="1" x14ac:dyDescent="0.3">
      <c r="A75" s="106"/>
      <c r="B75" s="107"/>
      <c r="C75" s="108"/>
      <c r="D75" s="109"/>
      <c r="E75" s="110" t="s">
        <v>161</v>
      </c>
      <c r="F75" s="120"/>
      <c r="G75" s="111">
        <f>G74*F75</f>
        <v>0</v>
      </c>
      <c r="H75" s="15"/>
      <c r="I75" s="15"/>
      <c r="J75" s="15"/>
      <c r="K75" s="15"/>
      <c r="L75" s="15"/>
    </row>
    <row r="76" spans="1:12" s="14" customFormat="1" ht="21" thickBot="1" x14ac:dyDescent="0.35">
      <c r="A76" s="112"/>
      <c r="B76" s="113"/>
      <c r="C76" s="114"/>
      <c r="D76" s="115"/>
      <c r="E76" s="116"/>
      <c r="F76" s="117" t="s">
        <v>162</v>
      </c>
      <c r="G76" s="118">
        <f>G74+G75</f>
        <v>0</v>
      </c>
      <c r="H76" s="15"/>
      <c r="I76" s="25"/>
      <c r="J76" s="15"/>
      <c r="K76" s="15"/>
      <c r="L76" s="15"/>
    </row>
    <row r="77" spans="1:12" s="14" customFormat="1" x14ac:dyDescent="0.25">
      <c r="A77" s="26"/>
      <c r="B77" s="121" t="s">
        <v>167</v>
      </c>
      <c r="C77" s="28"/>
      <c r="D77" s="29"/>
      <c r="E77" s="30"/>
      <c r="F77" s="31"/>
      <c r="G77" s="32"/>
      <c r="H77" s="15"/>
      <c r="I77" s="15"/>
      <c r="J77" s="15"/>
      <c r="K77" s="15"/>
      <c r="L77" s="15"/>
    </row>
    <row r="78" spans="1:12" s="14" customFormat="1" x14ac:dyDescent="0.25">
      <c r="A78" s="26"/>
      <c r="B78" s="27"/>
      <c r="C78" s="33"/>
      <c r="D78" s="34"/>
      <c r="E78" s="35"/>
      <c r="F78" s="36"/>
      <c r="G78" s="37"/>
      <c r="H78" s="15"/>
      <c r="I78" s="15"/>
      <c r="J78" s="15"/>
      <c r="K78" s="15"/>
      <c r="L78" s="15"/>
    </row>
    <row r="79" spans="1:12" s="14" customFormat="1" x14ac:dyDescent="0.25">
      <c r="A79" s="26"/>
      <c r="B79" s="27"/>
      <c r="C79" s="33"/>
      <c r="D79" s="34"/>
      <c r="E79" s="35"/>
      <c r="F79" s="36"/>
      <c r="G79" s="37"/>
      <c r="H79" s="15"/>
      <c r="I79" s="15"/>
      <c r="J79" s="15"/>
      <c r="K79" s="15"/>
      <c r="L79" s="15"/>
    </row>
    <row r="80" spans="1:12" s="14" customFormat="1" x14ac:dyDescent="0.25">
      <c r="A80" s="38"/>
      <c r="B80" s="39"/>
      <c r="C80" s="40"/>
      <c r="D80" s="41"/>
      <c r="E80" s="35"/>
      <c r="F80" s="42"/>
      <c r="G80" s="43"/>
      <c r="H80" s="15"/>
      <c r="I80" s="15"/>
      <c r="J80" s="15"/>
      <c r="K80" s="15"/>
      <c r="L80" s="15"/>
    </row>
    <row r="132" spans="7:7" x14ac:dyDescent="0.25">
      <c r="G132" s="43" t="s">
        <v>163</v>
      </c>
    </row>
  </sheetData>
  <sheetProtection password="CC41" sheet="1" formatCells="0" formatColumns="0" formatRows="0" insertColumns="0" insertRows="0" insertHyperlinks="0" deleteColumns="0" deleteRows="0" sort="0" autoFilter="0" pivotTables="0"/>
  <mergeCells count="11">
    <mergeCell ref="A4:C4"/>
    <mergeCell ref="A1:D1"/>
    <mergeCell ref="A2:D2"/>
    <mergeCell ref="A3:D3"/>
    <mergeCell ref="E4:F4"/>
    <mergeCell ref="A6:C6"/>
    <mergeCell ref="E6:F6"/>
    <mergeCell ref="E7:F7"/>
    <mergeCell ref="A8:G8"/>
    <mergeCell ref="B5:C5"/>
    <mergeCell ref="E5:F5"/>
  </mergeCells>
  <conditionalFormatting sqref="H74">
    <cfRule type="cellIs" dxfId="2" priority="1" stopIfTrue="1" operator="notEqual">
      <formula>$G$74</formula>
    </cfRule>
    <cfRule type="cellIs" dxfId="1" priority="2" stopIfTrue="1" operator="equal">
      <formula>$G$74</formula>
    </cfRule>
    <cfRule type="cellIs" dxfId="0" priority="3" operator="notEqual">
      <formula>$G$74</formula>
    </cfRule>
  </conditionalFormatting>
  <printOptions horizontalCentered="1"/>
  <pageMargins left="0.39370078740157483" right="0.39370078740157483" top="0.78740157480314965" bottom="0.59055118110236227" header="0.51181102362204722" footer="0.31496062992125984"/>
  <pageSetup paperSize="9" scale="60" orientation="portrait" horizontalDpi="4294967295" verticalDpi="4294967295" r:id="rId1"/>
  <headerFooter alignWithMargins="0">
    <oddFooter>&amp;CPágina &amp;P de &amp;N&amp;REng. Inácio Alves 
CREA/BA: 25.577-D</oddFooter>
  </headerFooter>
  <rowBreaks count="1" manualBreakCount="1">
    <brk id="44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SERVIÇOS</vt:lpstr>
      <vt:lpstr>SERVIÇOS!Area_de_impressao</vt:lpstr>
      <vt:lpstr>SERVIÇOS!Titulos_de_impressao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Antônio</dc:creator>
  <cp:lastModifiedBy>Caina Almeida Dias</cp:lastModifiedBy>
  <dcterms:created xsi:type="dcterms:W3CDTF">2020-06-17T18:51:06Z</dcterms:created>
  <dcterms:modified xsi:type="dcterms:W3CDTF">2020-07-08T17:45:31Z</dcterms:modified>
</cp:coreProperties>
</file>