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POIO OPERACIONAL\"/>
    </mc:Choice>
  </mc:AlternateContent>
  <xr:revisionPtr revIDLastSave="0" documentId="13_ncr:1_{C0D52E5D-65A2-468A-AFDB-15C290D44B9A}" xr6:coauthVersionLast="47" xr6:coauthVersionMax="47" xr10:uidLastSave="{00000000-0000-0000-0000-000000000000}"/>
  <bookViews>
    <workbookView xWindow="3330" yWindow="3330" windowWidth="21600" windowHeight="11385" tabRatio="928" firstSheet="2" activeTab="4" xr2:uid="{00000000-000D-0000-FFFF-FFFF00000000}"/>
  </bookViews>
  <sheets>
    <sheet name="ASSISTENTE DE ROTINAS ADM" sheetId="25" r:id="rId1"/>
    <sheet name="AUXILIAR TÉCNICO OPERACIONAL" sheetId="20" r:id="rId2"/>
    <sheet name="ASSISTENTE OPERACIONAL ADM I" sheetId="16" r:id="rId3"/>
    <sheet name="ASSISTENTE OPERACIONAL ADM  II" sheetId="23" r:id="rId4"/>
    <sheet name="ASSISTENTE OPERACIONAL ADM  III" sheetId="24" r:id="rId5"/>
    <sheet name="VALOR LIMITE GLOBAL" sheetId="22" r:id="rId6"/>
    <sheet name="ATAS-BAHIA" sheetId="13" r:id="rId7"/>
  </sheets>
  <definedNames>
    <definedName name="_Hlk31191007" localSheetId="6">'ATAS-BAHIA'!$H$18</definedName>
    <definedName name="_xlnm.Print_Area" localSheetId="0">'ASSISTENTE DE ROTINAS ADM'!$A$1:$G$120</definedName>
    <definedName name="_xlnm.Print_Area" localSheetId="3">'ASSISTENTE OPERACIONAL ADM  II'!$A$1:$F$129</definedName>
    <definedName name="_xlnm.Print_Area" localSheetId="4">'ASSISTENTE OPERACIONAL ADM  III'!$A$1:$F$129</definedName>
    <definedName name="_xlnm.Print_Area" localSheetId="2">'ASSISTENTE OPERACIONAL ADM I'!$A$1:$F$129</definedName>
    <definedName name="_xlnm.Print_Area" localSheetId="1">'AUXILIAR TÉCNICO OPERACIONAL'!$A$1:$G$120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2" l="1"/>
  <c r="E11" i="22"/>
  <c r="F6" i="22"/>
  <c r="F7" i="22"/>
  <c r="E6" i="22"/>
  <c r="D6" i="22"/>
  <c r="C115" i="25"/>
  <c r="C105" i="25"/>
  <c r="F94" i="25"/>
  <c r="C75" i="25"/>
  <c r="C74" i="25"/>
  <c r="C73" i="25"/>
  <c r="C72" i="25"/>
  <c r="C71" i="25"/>
  <c r="C70" i="25"/>
  <c r="C61" i="25"/>
  <c r="C60" i="25"/>
  <c r="C58" i="25"/>
  <c r="C63" i="25" s="1"/>
  <c r="C57" i="25"/>
  <c r="F44" i="25"/>
  <c r="C51" i="25" s="1"/>
  <c r="F40" i="25"/>
  <c r="F39" i="25"/>
  <c r="C34" i="25"/>
  <c r="C21" i="25"/>
  <c r="F13" i="25"/>
  <c r="F60" i="25" s="1"/>
  <c r="C105" i="24"/>
  <c r="F94" i="24"/>
  <c r="C115" i="24" s="1"/>
  <c r="C74" i="24"/>
  <c r="C73" i="24"/>
  <c r="C72" i="24"/>
  <c r="C71" i="24"/>
  <c r="C75" i="24" s="1"/>
  <c r="C70" i="24"/>
  <c r="C60" i="24"/>
  <c r="C61" i="24" s="1"/>
  <c r="C58" i="24"/>
  <c r="C57" i="24"/>
  <c r="F40" i="24"/>
  <c r="F39" i="24"/>
  <c r="F44" i="24" s="1"/>
  <c r="C51" i="24" s="1"/>
  <c r="C34" i="24"/>
  <c r="C21" i="24"/>
  <c r="F13" i="24"/>
  <c r="F74" i="24" s="1"/>
  <c r="C105" i="23"/>
  <c r="F94" i="23"/>
  <c r="C115" i="23" s="1"/>
  <c r="C74" i="23"/>
  <c r="C73" i="23"/>
  <c r="C72" i="23"/>
  <c r="C71" i="23"/>
  <c r="C75" i="23" s="1"/>
  <c r="C70" i="23"/>
  <c r="C60" i="23"/>
  <c r="C58" i="23"/>
  <c r="C57" i="23"/>
  <c r="F40" i="23"/>
  <c r="F44" i="23" s="1"/>
  <c r="C51" i="23" s="1"/>
  <c r="F39" i="23"/>
  <c r="C34" i="23"/>
  <c r="C61" i="23" s="1"/>
  <c r="C21" i="23"/>
  <c r="F13" i="23"/>
  <c r="F74" i="23" s="1"/>
  <c r="F12" i="13"/>
  <c r="F11" i="13"/>
  <c r="F74" i="25" l="1"/>
  <c r="F19" i="25"/>
  <c r="F62" i="25"/>
  <c r="F71" i="25"/>
  <c r="F73" i="25"/>
  <c r="F70" i="25"/>
  <c r="F72" i="25"/>
  <c r="C111" i="25"/>
  <c r="F59" i="25"/>
  <c r="F61" i="25"/>
  <c r="F20" i="25"/>
  <c r="F57" i="25"/>
  <c r="F58" i="25"/>
  <c r="C63" i="24"/>
  <c r="F60" i="24"/>
  <c r="C111" i="24"/>
  <c r="F19" i="24"/>
  <c r="F58" i="24"/>
  <c r="F71" i="24"/>
  <c r="F73" i="24"/>
  <c r="F59" i="24"/>
  <c r="F61" i="24"/>
  <c r="F20" i="24"/>
  <c r="F57" i="24"/>
  <c r="F62" i="24"/>
  <c r="F70" i="24"/>
  <c r="F72" i="24"/>
  <c r="C63" i="23"/>
  <c r="F60" i="23"/>
  <c r="C111" i="23"/>
  <c r="F19" i="23"/>
  <c r="F58" i="23"/>
  <c r="F71" i="23"/>
  <c r="F73" i="23"/>
  <c r="F20" i="23"/>
  <c r="F59" i="23"/>
  <c r="F61" i="23"/>
  <c r="F57" i="23"/>
  <c r="F62" i="23"/>
  <c r="F70" i="23"/>
  <c r="F72" i="23"/>
  <c r="F63" i="25" l="1"/>
  <c r="C113" i="25" s="1"/>
  <c r="F75" i="25"/>
  <c r="F83" i="25" s="1"/>
  <c r="F85" i="25" s="1"/>
  <c r="C114" i="25" s="1"/>
  <c r="F21" i="25"/>
  <c r="F21" i="24"/>
  <c r="F63" i="24"/>
  <c r="C113" i="24" s="1"/>
  <c r="F75" i="24"/>
  <c r="F83" i="24" s="1"/>
  <c r="F85" i="24" s="1"/>
  <c r="C114" i="24" s="1"/>
  <c r="F21" i="23"/>
  <c r="F63" i="23"/>
  <c r="C113" i="23" s="1"/>
  <c r="F75" i="23"/>
  <c r="F83" i="23" s="1"/>
  <c r="F85" i="23" s="1"/>
  <c r="C114" i="23" s="1"/>
  <c r="C49" i="25" l="1"/>
  <c r="F32" i="25"/>
  <c r="F33" i="25"/>
  <c r="F26" i="25"/>
  <c r="F27" i="25"/>
  <c r="F28" i="25"/>
  <c r="F31" i="25"/>
  <c r="F29" i="25"/>
  <c r="F30" i="25"/>
  <c r="C49" i="24"/>
  <c r="F28" i="24"/>
  <c r="F33" i="24"/>
  <c r="F26" i="24"/>
  <c r="F27" i="24"/>
  <c r="F30" i="24"/>
  <c r="F31" i="24"/>
  <c r="F29" i="24"/>
  <c r="F32" i="24"/>
  <c r="C49" i="23"/>
  <c r="F28" i="23"/>
  <c r="F29" i="23"/>
  <c r="F32" i="23"/>
  <c r="F33" i="23"/>
  <c r="F27" i="23"/>
  <c r="F26" i="23"/>
  <c r="F31" i="23"/>
  <c r="F30" i="23"/>
  <c r="F34" i="25" l="1"/>
  <c r="C50" i="25" s="1"/>
  <c r="C52" i="25" s="1"/>
  <c r="C112" i="25" s="1"/>
  <c r="C116" i="25" s="1"/>
  <c r="F34" i="24"/>
  <c r="C50" i="24" s="1"/>
  <c r="C52" i="24" s="1"/>
  <c r="C112" i="24" s="1"/>
  <c r="C116" i="24" s="1"/>
  <c r="F34" i="23"/>
  <c r="C50" i="23" s="1"/>
  <c r="C52" i="23"/>
  <c r="C112" i="23" s="1"/>
  <c r="C116" i="23" s="1"/>
  <c r="F99" i="25" l="1"/>
  <c r="F100" i="25" s="1"/>
  <c r="F99" i="24"/>
  <c r="F100" i="24" s="1"/>
  <c r="F102" i="24" s="1"/>
  <c r="F99" i="23"/>
  <c r="F104" i="25" l="1"/>
  <c r="F102" i="25"/>
  <c r="F104" i="24"/>
  <c r="F101" i="24" s="1"/>
  <c r="F105" i="24" s="1"/>
  <c r="C117" i="24" s="1"/>
  <c r="C118" i="24" s="1"/>
  <c r="D10" i="22" s="1"/>
  <c r="E10" i="22" s="1"/>
  <c r="F10" i="22" s="1"/>
  <c r="F100" i="23"/>
  <c r="F102" i="23" s="1"/>
  <c r="F101" i="25" l="1"/>
  <c r="F105" i="25" s="1"/>
  <c r="C117" i="25" s="1"/>
  <c r="C118" i="25" s="1"/>
  <c r="F104" i="23"/>
  <c r="F101" i="23" s="1"/>
  <c r="F105" i="23" s="1"/>
  <c r="C117" i="23" s="1"/>
  <c r="C118" i="23" s="1"/>
  <c r="D9" i="22" s="1"/>
  <c r="E9" i="22" s="1"/>
  <c r="F9" i="22" s="1"/>
  <c r="F63" i="16" l="1"/>
  <c r="F44" i="16"/>
  <c r="F34" i="16"/>
  <c r="F21" i="16"/>
  <c r="F13" i="16"/>
  <c r="F63" i="20"/>
  <c r="F44" i="20"/>
  <c r="F34" i="20"/>
  <c r="F21" i="20"/>
  <c r="F13" i="20"/>
  <c r="F8" i="13"/>
  <c r="C73" i="16" s="1"/>
  <c r="F9" i="13"/>
  <c r="C74" i="20" s="1"/>
  <c r="C74" i="16" l="1"/>
  <c r="C73" i="20"/>
  <c r="C105" i="16"/>
  <c r="F94" i="16"/>
  <c r="C115" i="16" s="1"/>
  <c r="C70" i="16"/>
  <c r="C60" i="16"/>
  <c r="C57" i="16"/>
  <c r="F40" i="16"/>
  <c r="F39" i="16"/>
  <c r="C51" i="16" s="1"/>
  <c r="C34" i="16"/>
  <c r="C61" i="16" s="1"/>
  <c r="C21" i="16"/>
  <c r="C105" i="20"/>
  <c r="C70" i="20"/>
  <c r="C60" i="20"/>
  <c r="C57" i="20"/>
  <c r="C58" i="20" s="1"/>
  <c r="F61" i="16" l="1"/>
  <c r="F59" i="16"/>
  <c r="F73" i="16"/>
  <c r="C111" i="16"/>
  <c r="F19" i="16"/>
  <c r="F20" i="16"/>
  <c r="F57" i="16"/>
  <c r="F62" i="16"/>
  <c r="F70" i="16"/>
  <c r="F74" i="16"/>
  <c r="C58" i="16"/>
  <c r="F58" i="16" s="1"/>
  <c r="F60" i="16"/>
  <c r="C113" i="16" l="1"/>
  <c r="C63" i="16"/>
  <c r="C49" i="16" l="1"/>
  <c r="F28" i="16"/>
  <c r="F31" i="16"/>
  <c r="F32" i="16"/>
  <c r="F26" i="16"/>
  <c r="F29" i="16"/>
  <c r="F27" i="16"/>
  <c r="F30" i="16"/>
  <c r="F33" i="16"/>
  <c r="C50" i="16" l="1"/>
  <c r="C52" i="16" s="1"/>
  <c r="C112" i="16" s="1"/>
  <c r="F40" i="20" l="1"/>
  <c r="F39" i="20"/>
  <c r="F7" i="13"/>
  <c r="F6" i="13"/>
  <c r="C71" i="16" l="1"/>
  <c r="C71" i="20"/>
  <c r="C75" i="20" s="1"/>
  <c r="C72" i="16"/>
  <c r="F72" i="16" s="1"/>
  <c r="C72" i="20"/>
  <c r="F75" i="16" l="1"/>
  <c r="F83" i="16" s="1"/>
  <c r="F85" i="16" s="1"/>
  <c r="C114" i="16" s="1"/>
  <c r="C116" i="16" s="1"/>
  <c r="F71" i="16"/>
  <c r="C75" i="16"/>
  <c r="F99" i="16" l="1"/>
  <c r="F100" i="16" s="1"/>
  <c r="F104" i="16" s="1"/>
  <c r="C34" i="20"/>
  <c r="C61" i="20" s="1"/>
  <c r="C63" i="20" s="1"/>
  <c r="C21" i="20"/>
  <c r="F102" i="16" l="1"/>
  <c r="F101" i="16" s="1"/>
  <c r="F105" i="16" s="1"/>
  <c r="C117" i="16" s="1"/>
  <c r="C118" i="16" s="1"/>
  <c r="D8" i="22" s="1"/>
  <c r="E8" i="22" s="1"/>
  <c r="F8" i="22" s="1"/>
  <c r="F72" i="20"/>
  <c r="F73" i="20"/>
  <c r="F74" i="20"/>
  <c r="F71" i="20"/>
  <c r="F75" i="20" s="1"/>
  <c r="F70" i="20"/>
  <c r="F58" i="20"/>
  <c r="F62" i="20"/>
  <c r="F59" i="20"/>
  <c r="F57" i="20"/>
  <c r="F60" i="20"/>
  <c r="F61" i="20"/>
  <c r="F20" i="20"/>
  <c r="C51" i="20"/>
  <c r="C111" i="20"/>
  <c r="F19" i="20"/>
  <c r="F83" i="20" l="1"/>
  <c r="F85" i="20" s="1"/>
  <c r="C114" i="20" s="1"/>
  <c r="C116" i="20" s="1"/>
  <c r="C113" i="20"/>
  <c r="C49" i="20" l="1"/>
  <c r="F27" i="20"/>
  <c r="F32" i="20"/>
  <c r="F31" i="20"/>
  <c r="F29" i="20"/>
  <c r="F26" i="20"/>
  <c r="F33" i="20"/>
  <c r="F28" i="20"/>
  <c r="F30" i="20"/>
  <c r="C50" i="20" l="1"/>
  <c r="C52" i="20" s="1"/>
  <c r="C112" i="20" l="1"/>
  <c r="F94" i="20" l="1"/>
  <c r="C115" i="20" l="1"/>
  <c r="F99" i="20" l="1"/>
  <c r="F100" i="20" l="1"/>
  <c r="F104" i="20" s="1"/>
  <c r="F102" i="20" l="1"/>
  <c r="F101" i="20"/>
  <c r="F105" i="20" l="1"/>
  <c r="C117" i="20" s="1"/>
  <c r="C118" i="20" s="1"/>
  <c r="D7" i="22" s="1"/>
  <c r="E7" i="22" s="1"/>
</calcChain>
</file>

<file path=xl/sharedStrings.xml><?xml version="1.0" encoding="utf-8"?>
<sst xmlns="http://schemas.openxmlformats.org/spreadsheetml/2006/main" count="1248" uniqueCount="181">
  <si>
    <t>SALÁRIO 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</si>
  <si>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</si>
  <si>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</si>
  <si>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</si>
  <si>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</si>
  <si>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</si>
  <si>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VALOR (R$)</t>
  </si>
  <si>
    <t>TOTAL</t>
  </si>
  <si>
    <t>Módulo 1 - Composição da Remuneração</t>
  </si>
  <si>
    <t>Módulo 2 - Encargos e Benefícios, Anuais, Mensais e Diários</t>
  </si>
  <si>
    <t>13º (décimo terceiro) Salário</t>
  </si>
  <si>
    <t>%</t>
  </si>
  <si>
    <t>Módulo 1  - Composição da Remuneração (Redação dada pela Instrução Normativa nº 7, de 2018)</t>
  </si>
  <si>
    <t>Composição da Remuneração</t>
  </si>
  <si>
    <t>submódulo 2.1 - 13º (decimo terceiro) Salário, Férias e Adicional de Férias</t>
  </si>
  <si>
    <t>A</t>
  </si>
  <si>
    <t>D</t>
  </si>
  <si>
    <t>B</t>
  </si>
  <si>
    <t>C</t>
  </si>
  <si>
    <t>E</t>
  </si>
  <si>
    <t>F</t>
  </si>
  <si>
    <t>2.1</t>
  </si>
  <si>
    <t>13º (décimo terceiro) Salário,Férias e Adicional de Férias</t>
  </si>
  <si>
    <t>2.2</t>
  </si>
  <si>
    <t>submódulo 2.2 - Encargos Previdenciários (GPS), Fundo de Garantia por Tempo</t>
  </si>
  <si>
    <t>GPS, FGTS e outras contribuições</t>
  </si>
  <si>
    <t>Valor (R$)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</si>
  <si>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</si>
  <si>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</si>
  <si>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</si>
  <si>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</si>
  <si>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</si>
  <si>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</si>
  <si>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</si>
  <si>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</si>
  <si>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</si>
  <si>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</si>
  <si>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</si>
  <si>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</si>
  <si>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</si>
  <si>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Auxílio-Refeição / Alimentação</t>
  </si>
  <si>
    <t>Assitência Médica e Familiar</t>
  </si>
  <si>
    <t>Outros (especificar)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</si>
  <si>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</si>
  <si>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</si>
  <si>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</si>
  <si>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GPS, FGTS E outras contribuições</t>
  </si>
  <si>
    <t>Módulo 3 - Provisão para Rescisão</t>
  </si>
  <si>
    <t>Provisão para Rescisão</t>
  </si>
  <si>
    <t>Aviso Prévio Indenizado</t>
  </si>
  <si>
    <t>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</si>
  <si>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</si>
  <si>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</si>
  <si>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</si>
  <si>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</si>
  <si>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4.2</t>
  </si>
  <si>
    <t>Substituo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</si>
  <si>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</si>
  <si>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</si>
  <si>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</si>
  <si>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</si>
  <si>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</si>
  <si>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</si>
  <si>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</si>
  <si>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</si>
  <si>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</si>
  <si>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</si>
  <si>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</si>
  <si>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</si>
  <si>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</si>
  <si>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</si>
  <si>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</si>
  <si>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</si>
  <si>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</si>
  <si>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MÓDULOS</t>
  </si>
  <si>
    <t>1.</t>
  </si>
  <si>
    <t>2.</t>
  </si>
  <si>
    <t>QUADRO-RESUMO DO CUSTO POR EMPREGADO</t>
  </si>
  <si>
    <t>Mão de obra viculada à execução contratual</t>
  </si>
  <si>
    <t>(valor por empregado)</t>
  </si>
  <si>
    <t>Módulo 2 - Encargos e Benefícios Anuais, Mensais e Diários</t>
  </si>
  <si>
    <t>Subtotal (A + B + C + D + E)</t>
  </si>
  <si>
    <t>Valor Total por Empregado</t>
  </si>
  <si>
    <t>Transporte</t>
  </si>
  <si>
    <t>VALOR MENSAL</t>
  </si>
  <si>
    <t>VALOR ANUAL</t>
  </si>
  <si>
    <t>Art. 22, Inciso I, da Lei 8.212/91</t>
  </si>
  <si>
    <t>Art. 3º, inciso I, do Decreto nº 87.043/82; art. 15, de Lei nº 9424/96; e art. 2º, do Decreto nº 3412/99.</t>
  </si>
  <si>
    <t>Decreto nº 2.318/86</t>
  </si>
  <si>
    <t>Art. 30 da Lei 8.036/90.</t>
  </si>
  <si>
    <t>Art. 8º da Lei 8.029/90, alterada pela Lei n.º 8.154/90</t>
  </si>
  <si>
    <t>Art. 1º , inciso I, do Decreto Lei nº 1.146/70</t>
  </si>
  <si>
    <t>Art. 15 da Lei 8.036/90 e art. 7º, inciso III, da Constituição Federal de 05/10/88</t>
  </si>
  <si>
    <t>Memória de cálculo</t>
  </si>
  <si>
    <t>(1 / 12) x 100 = 8,33%</t>
  </si>
  <si>
    <t>Alínea "c", Inciso II, art. 22 da Lei 8212/91. Para efeito de cálculo,levou-se em consideração o SAT no percentual normal-máximo de 3,00%.</t>
  </si>
  <si>
    <t>Alíquota máxima para ISS - 5%(ART.8 LC116/2003)</t>
  </si>
  <si>
    <t>Não há necessidade em considerar este tipo de afastamento, por isso o percentual está zerado.</t>
  </si>
  <si>
    <t>Base Legal</t>
  </si>
  <si>
    <t>Para este tipo de serviço não cabem a incidência deste tipo de tributos.</t>
  </si>
  <si>
    <t>CUSTOS</t>
  </si>
  <si>
    <t>MÉDIA PARA OS CUSTOS DOS MÓDULOS 5 E 6 DA PLANILHA DE FORMAÇÃO DE PREÇO - ATAS BAHIA</t>
  </si>
  <si>
    <t>SERVIÇOS</t>
  </si>
  <si>
    <t>VALOR LIMITE GLOBAL</t>
  </si>
  <si>
    <t>Qtde de postos</t>
  </si>
  <si>
    <t>VALOR UNITÁRIO</t>
  </si>
  <si>
    <t>COMPARATIVO DE PREÇOS</t>
  </si>
  <si>
    <t>Férias e Adicional de Férias</t>
  </si>
  <si>
    <t>Art. 7º, inciso XVII da CF/1988; Artigos 129, 130, 142 e 143, do Decreto-Lei 5.452/43 - CLT e Conta Vinculada.</t>
  </si>
  <si>
    <t>((1/12/3)+(1/12)) x 100 = 11,11%</t>
  </si>
  <si>
    <t>Art. 1º § 1º, 2º e 3º, incisos I e II da Lei 4.090/1962.</t>
  </si>
  <si>
    <t>Valor por empregado</t>
  </si>
  <si>
    <t>Incidência do FGTS sobre o Aviso Prévio Indenizado</t>
  </si>
  <si>
    <t xml:space="preserve">Incidência. </t>
  </si>
  <si>
    <t>Multa do FGTS sobre o Aviso Prévio indenizado</t>
  </si>
  <si>
    <t>Art. 18, Parágrafos 1º e 2º, da Lei 8.036/1990.</t>
  </si>
  <si>
    <t>Artigos, 7°, inciso XXI, da CF/88, 477, 487 e 491 da CLT, considerando a redução da jornada de trabalho de 7 dias.</t>
  </si>
  <si>
    <t>Incidência de GPS, FGTS e outras contribuições sobre o Aviso Prévio Trabalhado</t>
  </si>
  <si>
    <t>aviso prévio trabalhado x 37,19% = 0,01%</t>
  </si>
  <si>
    <t>Multa do FGTS e contribuição social sobre o Aviso Prévio Trabalhado</t>
  </si>
  <si>
    <t>Substituto na cobertura de Férias</t>
  </si>
  <si>
    <t>Art. 7º, inciso XVII da CF/1988; Artigos 129, 130, 142 e 143, do Decreto-Lei 5.452/43 - CLT.</t>
  </si>
  <si>
    <t>Substituto na cobertura de Ausências Legais</t>
  </si>
  <si>
    <t>Artigos 473, incisos I a IX, e 822 do Decreto-Lei 5.452/1943 - CLT.</t>
  </si>
  <si>
    <t>Substituto na cobertura de Licença-Paternidade</t>
  </si>
  <si>
    <t>Art. 7º, inciso XIX, da CF/1988.</t>
  </si>
  <si>
    <t>Substituto na cobertura de Ausência por acidente de trabalho</t>
  </si>
  <si>
    <t>Artigos 59 e 60, § 3º da Lei 8.213/1991.</t>
  </si>
  <si>
    <t>Substituto na cobertura de Afastamento Maternidade</t>
  </si>
  <si>
    <t>Art. 6º e 201 da CF/88.</t>
  </si>
  <si>
    <t xml:space="preserve">PIS:1,65%; COFINS:7,60% (Regime de incidência não cumulativa - Lucro Real - conforme Lei 10.833/2003) </t>
  </si>
  <si>
    <t>(Total Módulo 1+Submódulo 2.1) x (20,00%)</t>
  </si>
  <si>
    <t>(Total Módulo 1+Submódulo 2.1) x (2,50%)</t>
  </si>
  <si>
    <t>(Total Módulo 1+Submódulo 2.1) x (3,00%)</t>
  </si>
  <si>
    <t>(Total Módulo 1+Submódulo 2.1) x (1,50%)</t>
  </si>
  <si>
    <t>(Total Módulo 1+Submódulo 2.1) x (1,00%)</t>
  </si>
  <si>
    <t>(Total Módulo 1+Submódulo 2.1) x (0,60%)</t>
  </si>
  <si>
    <t>(Total Módulo 1+Submódulo 2.1) x (0,20%)</t>
  </si>
  <si>
    <t>(Total Módulo 1+Submódulo 2.1) x (8,00%)</t>
  </si>
  <si>
    <t>MEDIANA</t>
  </si>
  <si>
    <t>FUNÇÃO: AUXILIAR TÉCNICO OPERACIONAL</t>
  </si>
  <si>
    <t>Valor estabelecido pela última Convenção Coletiva, registrada no MTE sob o nº BA000030/2023 - Seac e Sindilimp</t>
  </si>
  <si>
    <t>§ único, Art. 4º, Lei nº 7.418/1985 e Cláusula 10º da Conv Coletiva de Trabalho 2023/2023 SEAC/SINDILIMP</t>
  </si>
  <si>
    <t>Memória de cálculo: Tarifa (R$4,90) x 2 (ida e volta) x 22 (qtde estimada de dias úteis) - (Salário Base x 6% )</t>
  </si>
  <si>
    <t>Cláusula 9º da Conv Coletiva de Trabalho 2023/2023 SEAC/SINDILIMP</t>
  </si>
  <si>
    <t>Memória de cálculo: R$14,28 x 22 x 80%</t>
  </si>
  <si>
    <t>Cláusula 12º da Conv Coletiva de Trabalho  2023/2023 SEAC/SINDILIMP</t>
  </si>
  <si>
    <t>Assistência Odontológica</t>
  </si>
  <si>
    <t>Cláusula 13º da Conv Coletiva de Trabalho  2023/2023 SEAC/SINDILIMP</t>
  </si>
  <si>
    <t>Seguro de Vida</t>
  </si>
  <si>
    <t>Cláusula 14º da Conv Coletiva de Trabalho  2023/2023 SEAC/SINDILIMP</t>
  </si>
  <si>
    <t>Art. 7º, XXI, CF/88, 477, 487 e 491 CLT</t>
  </si>
  <si>
    <t>5%/12</t>
  </si>
  <si>
    <t>0,42x 8% = 0,03%</t>
  </si>
  <si>
    <t>0,08 x 0,4 x 0,524 x {1+1/12+1/12+(1/3x1/12)} = 2,00%</t>
  </si>
  <si>
    <t>((7/30) / 12 ) x 100 = 1,94%</t>
  </si>
  <si>
    <t>Para o serviço de auxiliar técnico operacional não cabe esta rúbrica</t>
  </si>
  <si>
    <t>11,11%/12 = 0,93%</t>
  </si>
  <si>
    <t>Auxiliar Técnico Operacional</t>
  </si>
  <si>
    <t>VALOR LIMITE GLOBAL PARA OS SERVIÇOS DE APOIO OPERACIONAL</t>
  </si>
  <si>
    <t>UASG: 153115</t>
  </si>
  <si>
    <t>PREGÃO: 17/2023</t>
  </si>
  <si>
    <t>UASG: 154069</t>
  </si>
  <si>
    <t>PREGÃO: 24/2023</t>
  </si>
  <si>
    <t>UASG: 154049</t>
  </si>
  <si>
    <t>PREGÃO: 52023</t>
  </si>
  <si>
    <t>UASG: 158281</t>
  </si>
  <si>
    <t>PREGÃO: 62023</t>
  </si>
  <si>
    <t xml:space="preserve">Mediana de pregões de apoio administrativo </t>
  </si>
  <si>
    <t>Mediana de pregões de apoio administrativo</t>
  </si>
  <si>
    <t>FUNÇÃO: ASSISTENTE OPERACIONAL ADMINISTRATIVO I</t>
  </si>
  <si>
    <t>Assitente Operacional Adm I</t>
  </si>
  <si>
    <t>Assitente Operacional Adm II</t>
  </si>
  <si>
    <t>Assitente Operacional Adm III</t>
  </si>
  <si>
    <t>MÉDIA</t>
  </si>
  <si>
    <t xml:space="preserve">Em relação ao Módulo 6 - Custos Indiretos, Tributos e Lucros foram considerados os percentuais de 3% (três por cento) para custos indiretos (despesas administrativas) e 6,79% (seis vírgula setenta e nove por cento) para lucro. Tais percentuais foram estabelecidos em conformidade com a “Apresentação da Planilha de Custos – ENAP (atualizado)”. A estimativa de lucro utilizada para cálculo dos valores limite derivam de estudos realizados pela Fundação Instituto de Pesquisas (FIA).
(fonte:https://antigo.comprasgovernamentais.gov.br/images/conteudo/ArquivosCGNOR/Elaborao-da-Planilha-de-Custos-e-Formao-de-Preos.pdf, Pesquisa em 24/05/2023).
</t>
  </si>
  <si>
    <t xml:space="preserve"> </t>
  </si>
  <si>
    <t>Assistente de Rotinas Adm</t>
  </si>
  <si>
    <t>FUNÇÃO: ASSISTENTE DE ROTINAS ADMINISTRATIVAS</t>
  </si>
  <si>
    <t>FUNÇÃO: ASSISTENTE OPERACIONAL ADMINISTRATIVO II</t>
  </si>
  <si>
    <t>FUNÇÃO: ASSISTENTE OPERACIONAL ADMINISTRATIVO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</si>
</sst>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169">
    <xf numFmtId="0" fontId="0" fillId="0" borderId="0" xfId="0"/>
    <xf numFmtId="0" fontId="1" fillId="3" borderId="0" xfId="0" applyFont="1" applyFill="1"/>
    <xf numFmtId="10" fontId="0" fillId="0" borderId="1" xfId="0" applyNumberFormat="1" applyBorder="1"/>
    <xf numFmtId="44" fontId="0" fillId="0" borderId="1" xfId="1" applyFont="1" applyBorder="1"/>
    <xf numFmtId="0" fontId="1" fillId="0" borderId="1" xfId="0" applyFont="1" applyBorder="1"/>
    <xf numFmtId="0" fontId="1" fillId="0" borderId="3" xfId="0" applyFont="1" applyBorder="1"/>
    <xf numFmtId="10" fontId="1" fillId="0" borderId="7" xfId="0" applyNumberFormat="1" applyFont="1" applyBorder="1"/>
    <xf numFmtId="0" fontId="0" fillId="0" borderId="0" xfId="0" applyAlignment="1">
      <alignment vertical="center"/>
    </xf>
    <xf numFmtId="0" fontId="1" fillId="3" borderId="0" xfId="0" applyFont="1" applyFill="1" applyAlignment="1">
      <alignment horizontal="center"/>
    </xf>
    <xf numFmtId="44" fontId="0" fillId="0" borderId="1" xfId="1" applyFont="1" applyBorder="1" applyAlignment="1"/>
    <xf numFmtId="10" fontId="0" fillId="0" borderId="1" xfId="2" applyNumberFormat="1" applyFont="1" applyBorder="1" applyAlignment="1">
      <alignment vertical="center"/>
    </xf>
    <xf numFmtId="10" fontId="0" fillId="3" borderId="1" xfId="2" applyNumberFormat="1" applyFont="1" applyFill="1" applyBorder="1" applyAlignment="1">
      <alignment vertical="center"/>
    </xf>
    <xf numFmtId="44" fontId="0" fillId="0" borderId="1" xfId="1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44" fontId="0" fillId="3" borderId="0" xfId="1" applyFont="1" applyFill="1" applyBorder="1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4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vertical="center" wrapText="1"/>
    </xf>
    <xf numFmtId="10" fontId="0" fillId="0" borderId="1" xfId="0" applyNumberFormat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10" fontId="0" fillId="3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44" fontId="0" fillId="3" borderId="1" xfId="0" applyNumberFormat="1" applyFill="1" applyBorder="1"/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vertical="center" wrapText="1"/>
    </xf>
    <xf numFmtId="44" fontId="0" fillId="0" borderId="1" xfId="0" applyNumberFormat="1" applyBorder="1"/>
    <xf numFmtId="0" fontId="1" fillId="0" borderId="19" xfId="0" applyFont="1" applyBorder="1" applyAlignment="1">
      <alignment horizontal="center"/>
    </xf>
    <xf numFmtId="164" fontId="0" fillId="0" borderId="0" xfId="0" applyNumberFormat="1"/>
    <xf numFmtId="0" fontId="0" fillId="3" borderId="1" xfId="0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4" fontId="0" fillId="0" borderId="1" xfId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vertical="center" wrapText="1"/>
    </xf>
    <xf numFmtId="10" fontId="0" fillId="0" borderId="1" xfId="0" applyNumberFormat="1" applyBorder="1" applyAlignment="1">
      <alignment horizontal="justify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10" fontId="0" fillId="0" borderId="1" xfId="2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10" fontId="0" fillId="0" borderId="1" xfId="2" applyNumberFormat="1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/>
    </xf>
    <xf numFmtId="2" fontId="0" fillId="0" borderId="1" xfId="2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justify" vertical="center" wrapText="1"/>
    </xf>
    <xf numFmtId="165" fontId="4" fillId="6" borderId="16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44" fontId="0" fillId="3" borderId="1" xfId="1" applyFont="1" applyFill="1" applyBorder="1"/>
    <xf numFmtId="0" fontId="0" fillId="3" borderId="1" xfId="0" applyFill="1" applyBorder="1" applyAlignment="1">
      <alignment horizontal="justify" vertical="center" wrapText="1"/>
    </xf>
    <xf numFmtId="44" fontId="0" fillId="3" borderId="1" xfId="1" applyFont="1" applyFill="1" applyBorder="1" applyAlignment="1">
      <alignment horizontal="center" vertical="center"/>
    </xf>
    <xf numFmtId="10" fontId="0" fillId="3" borderId="1" xfId="0" applyNumberFormat="1" applyFill="1" applyBorder="1"/>
    <xf numFmtId="10" fontId="0" fillId="3" borderId="1" xfId="2" applyNumberFormat="1" applyFont="1" applyFill="1" applyBorder="1"/>
    <xf numFmtId="0" fontId="1" fillId="3" borderId="1" xfId="0" applyFont="1" applyFill="1" applyBorder="1"/>
    <xf numFmtId="44" fontId="1" fillId="3" borderId="1" xfId="1" applyFont="1" applyFill="1" applyBorder="1"/>
    <xf numFmtId="10" fontId="0" fillId="0" borderId="0" xfId="0" applyNumberFormat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wrapText="1"/>
    </xf>
    <xf numFmtId="44" fontId="5" fillId="3" borderId="1" xfId="0" applyNumberFormat="1" applyFont="1" applyFill="1" applyBorder="1" applyAlignment="1">
      <alignment horizontal="center" vertical="center"/>
    </xf>
    <xf numFmtId="44" fontId="5" fillId="3" borderId="1" xfId="1" applyFont="1" applyFill="1" applyBorder="1" applyAlignment="1">
      <alignment horizontal="center"/>
    </xf>
    <xf numFmtId="4" fontId="0" fillId="0" borderId="0" xfId="0" applyNumberFormat="1"/>
    <xf numFmtId="0" fontId="0" fillId="3" borderId="1" xfId="0" applyFill="1" applyBorder="1" applyAlignment="1">
      <alignment wrapText="1"/>
    </xf>
    <xf numFmtId="10" fontId="0" fillId="3" borderId="1" xfId="0" applyNumberFormat="1" applyFill="1" applyBorder="1" applyAlignment="1">
      <alignment horizontal="center"/>
    </xf>
    <xf numFmtId="44" fontId="0" fillId="3" borderId="1" xfId="0" applyNumberFormat="1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43" fontId="0" fillId="3" borderId="16" xfId="3" applyFont="1" applyFill="1" applyBorder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/>
    <xf numFmtId="10" fontId="1" fillId="7" borderId="1" xfId="0" applyNumberFormat="1" applyFont="1" applyFill="1" applyBorder="1"/>
    <xf numFmtId="44" fontId="1" fillId="7" borderId="1" xfId="1" applyFont="1" applyFill="1" applyBorder="1"/>
    <xf numFmtId="44" fontId="1" fillId="7" borderId="1" xfId="0" applyNumberFormat="1" applyFont="1" applyFill="1" applyBorder="1"/>
    <xf numFmtId="10" fontId="4" fillId="7" borderId="1" xfId="1" applyNumberFormat="1" applyFont="1" applyFill="1" applyBorder="1" applyAlignment="1">
      <alignment horizontal="center" vertical="center"/>
    </xf>
    <xf numFmtId="10" fontId="4" fillId="7" borderId="1" xfId="2" applyNumberFormat="1" applyFont="1" applyFill="1" applyBorder="1" applyAlignment="1">
      <alignment vertical="center"/>
    </xf>
    <xf numFmtId="44" fontId="4" fillId="7" borderId="1" xfId="1" applyFont="1" applyFill="1" applyBorder="1" applyAlignment="1">
      <alignment vertical="center"/>
    </xf>
    <xf numFmtId="0" fontId="4" fillId="6" borderId="1" xfId="0" applyFont="1" applyFill="1" applyBorder="1" applyAlignment="1">
      <alignment horizontal="justify" vertical="center" wrapText="1"/>
    </xf>
    <xf numFmtId="165" fontId="4" fillId="7" borderId="1" xfId="1" applyNumberFormat="1" applyFont="1" applyFill="1" applyBorder="1" applyAlignment="1">
      <alignment horizontal="center" vertical="center"/>
    </xf>
    <xf numFmtId="165" fontId="3" fillId="7" borderId="1" xfId="0" applyNumberFormat="1" applyFont="1" applyFill="1" applyBorder="1"/>
    <xf numFmtId="0" fontId="1" fillId="7" borderId="1" xfId="0" applyFont="1" applyFill="1" applyBorder="1" applyAlignment="1">
      <alignment wrapText="1"/>
    </xf>
    <xf numFmtId="44" fontId="1" fillId="7" borderId="1" xfId="1" applyFont="1" applyFill="1" applyBorder="1" applyAlignment="1"/>
    <xf numFmtId="10" fontId="1" fillId="7" borderId="1" xfId="2" applyNumberFormat="1" applyFont="1" applyFill="1" applyBorder="1" applyAlignment="1"/>
    <xf numFmtId="43" fontId="0" fillId="3" borderId="1" xfId="3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44" fontId="0" fillId="3" borderId="7" xfId="0" applyNumberFormat="1" applyFill="1" applyBorder="1" applyAlignment="1">
      <alignment vertical="center"/>
    </xf>
    <xf numFmtId="10" fontId="0" fillId="0" borderId="1" xfId="2" applyNumberFormat="1" applyFont="1" applyBorder="1"/>
    <xf numFmtId="10" fontId="1" fillId="0" borderId="7" xfId="0" applyNumberFormat="1" applyFont="1" applyBorder="1" applyAlignment="1">
      <alignment horizontal="center"/>
    </xf>
    <xf numFmtId="0" fontId="0" fillId="3" borderId="24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43" fontId="0" fillId="3" borderId="15" xfId="3" applyFont="1" applyFill="1" applyBorder="1" applyAlignment="1">
      <alignment vertical="center"/>
    </xf>
    <xf numFmtId="0" fontId="0" fillId="3" borderId="25" xfId="0" applyFill="1" applyBorder="1" applyAlignment="1">
      <alignment vertical="center"/>
    </xf>
    <xf numFmtId="44" fontId="0" fillId="3" borderId="16" xfId="0" applyNumberFormat="1" applyFill="1" applyBorder="1" applyAlignment="1">
      <alignment vertical="center"/>
    </xf>
    <xf numFmtId="44" fontId="0" fillId="3" borderId="14" xfId="0" applyNumberFormat="1" applyFill="1" applyBorder="1" applyAlignment="1">
      <alignment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44" fontId="0" fillId="3" borderId="15" xfId="0" applyNumberFormat="1" applyFill="1" applyBorder="1" applyAlignment="1">
      <alignment vertical="center"/>
    </xf>
    <xf numFmtId="44" fontId="0" fillId="3" borderId="30" xfId="0" applyNumberFormat="1" applyFill="1" applyBorder="1" applyAlignment="1">
      <alignment vertical="center"/>
    </xf>
    <xf numFmtId="44" fontId="0" fillId="0" borderId="1" xfId="1" applyFont="1" applyBorder="1" applyAlignment="1">
      <alignment horizontal="center"/>
    </xf>
    <xf numFmtId="44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center" vertical="center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left" wrapText="1"/>
    </xf>
    <xf numFmtId="2" fontId="0" fillId="3" borderId="1" xfId="0" applyNumberFormat="1" applyFill="1" applyBorder="1" applyAlignment="1">
      <alignment horizontal="left" wrapText="1"/>
    </xf>
    <xf numFmtId="0" fontId="1" fillId="0" borderId="0" xfId="0" applyFont="1"/>
    <xf numFmtId="0" fontId="1" fillId="7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7" borderId="17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1" fillId="3" borderId="0" xfId="0" applyFont="1" applyFill="1" applyAlignment="1">
      <alignment horizontal="left"/>
    </xf>
    <xf numFmtId="0" fontId="0" fillId="0" borderId="1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4" fontId="1" fillId="7" borderId="1" xfId="1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44" fontId="1" fillId="7" borderId="17" xfId="1" applyFont="1" applyFill="1" applyBorder="1" applyAlignment="1">
      <alignment horizontal="center"/>
    </xf>
    <xf numFmtId="44" fontId="1" fillId="7" borderId="18" xfId="1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2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44" fontId="1" fillId="2" borderId="31" xfId="0" applyNumberFormat="1" applyFont="1" applyFill="1" applyBorder="1" applyAlignment="1">
      <alignment horizontal="center" vertical="center"/>
    </xf>
    <xf numFmtId="44" fontId="1" fillId="2" borderId="32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4" fontId="1" fillId="2" borderId="4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 2" xfId="4" xr:uid="{4122D3F1-291A-4E54-A462-7EF6BE875F78}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9147-DDE0-4DD4-B950-89AD4FE02D6D}">
  <sheetPr>
    <pageSetUpPr fitToPage="1"/>
  </sheetPr>
  <dimension ref="A1:G124"/>
  <sheetViews>
    <sheetView showGridLines="0" zoomScale="85" zoomScaleNormal="85" workbookViewId="0">
      <selection activeCell="C2" sqref="C2:D2"/>
    </sheetView>
  </sheetViews>
  <sheetFormatPr defaultRowHeight="15" x14ac:dyDescent="0.25"/>
  <cols>
    <col min="1" max="1" width="6.7109375" style="38" customWidth="1"/>
    <col min="2" max="2" width="56.5703125" bestFit="1" customWidth="1"/>
    <col min="3" max="3" width="12" customWidth="1"/>
    <col min="4" max="4" width="41.140625" customWidth="1"/>
    <col min="5" max="5" width="42.85546875" customWidth="1"/>
    <col min="6" max="6" width="17.28515625" customWidth="1"/>
    <col min="7" max="7" width="13.85546875" bestFit="1" customWidth="1"/>
  </cols>
  <sheetData>
    <row r="1" spans="1:7" ht="15.75" thickBot="1" x14ac:dyDescent="0.3"/>
    <row r="2" spans="1:7" ht="15.75" thickBot="1" x14ac:dyDescent="0.3">
      <c r="A2" s="37" t="s">
        <v>75</v>
      </c>
      <c r="B2" s="15" t="s">
        <v>74</v>
      </c>
      <c r="C2" s="143" t="s">
        <v>178</v>
      </c>
      <c r="D2" s="144"/>
    </row>
    <row r="4" spans="1:7" x14ac:dyDescent="0.25">
      <c r="A4" s="123" t="s">
        <v>12</v>
      </c>
      <c r="B4" s="116"/>
      <c r="C4" s="116"/>
      <c r="D4" s="116"/>
      <c r="E4" s="116"/>
      <c r="F4" s="116"/>
      <c r="G4" s="116"/>
    </row>
    <row r="6" spans="1:7" x14ac:dyDescent="0.25">
      <c r="A6" s="80">
        <v>1</v>
      </c>
      <c r="B6" s="80" t="s">
        <v>13</v>
      </c>
      <c r="C6" s="113" t="s">
        <v>98</v>
      </c>
      <c r="D6" s="113"/>
      <c r="E6" s="113"/>
      <c r="F6" s="81" t="s">
        <v>6</v>
      </c>
    </row>
    <row r="7" spans="1:7" ht="30" customHeight="1" x14ac:dyDescent="0.25">
      <c r="A7" s="39" t="s">
        <v>15</v>
      </c>
      <c r="B7" s="16" t="s">
        <v>0</v>
      </c>
      <c r="C7" s="145" t="s">
        <v>141</v>
      </c>
      <c r="D7" s="145"/>
      <c r="E7" s="145"/>
      <c r="F7" s="41">
        <v>1626.86</v>
      </c>
    </row>
    <row r="8" spans="1:7" x14ac:dyDescent="0.25">
      <c r="A8" s="39" t="s">
        <v>17</v>
      </c>
      <c r="B8" s="16" t="s">
        <v>1</v>
      </c>
      <c r="C8" s="16"/>
      <c r="D8" s="9"/>
      <c r="E8" s="9"/>
      <c r="F8" s="9">
        <v>0</v>
      </c>
    </row>
    <row r="9" spans="1:7" x14ac:dyDescent="0.25">
      <c r="A9" s="39" t="s">
        <v>18</v>
      </c>
      <c r="B9" s="16" t="s">
        <v>2</v>
      </c>
      <c r="C9" s="16"/>
      <c r="D9" s="9"/>
      <c r="E9" s="9"/>
      <c r="F9" s="9">
        <v>0</v>
      </c>
    </row>
    <row r="10" spans="1:7" x14ac:dyDescent="0.25">
      <c r="A10" s="39" t="s">
        <v>16</v>
      </c>
      <c r="B10" s="16" t="s">
        <v>3</v>
      </c>
      <c r="C10" s="16"/>
      <c r="D10" s="9"/>
      <c r="E10" s="9"/>
      <c r="F10" s="9">
        <v>0</v>
      </c>
    </row>
    <row r="11" spans="1:7" x14ac:dyDescent="0.25">
      <c r="A11" s="39" t="s">
        <v>19</v>
      </c>
      <c r="B11" s="16" t="s">
        <v>4</v>
      </c>
      <c r="C11" s="16"/>
      <c r="D11" s="9"/>
      <c r="E11" s="9"/>
      <c r="F11" s="9">
        <v>0</v>
      </c>
    </row>
    <row r="12" spans="1:7" x14ac:dyDescent="0.25">
      <c r="A12" s="39" t="s">
        <v>20</v>
      </c>
      <c r="B12" s="16" t="s">
        <v>5</v>
      </c>
      <c r="C12" s="16"/>
      <c r="D12" s="9"/>
      <c r="E12" s="9"/>
      <c r="F12" s="9">
        <v>0</v>
      </c>
    </row>
    <row r="13" spans="1:7" x14ac:dyDescent="0.25">
      <c r="A13" s="39"/>
      <c r="B13" s="80" t="s">
        <v>7</v>
      </c>
      <c r="C13" s="92"/>
      <c r="D13" s="92"/>
      <c r="E13" s="92"/>
      <c r="F13" s="92">
        <f>ROUND(SUM(C7:F12),2)</f>
        <v>1626.86</v>
      </c>
    </row>
    <row r="14" spans="1:7" x14ac:dyDescent="0.25">
      <c r="A14" s="141"/>
      <c r="B14" s="116"/>
      <c r="C14" s="116"/>
      <c r="D14" s="116"/>
      <c r="E14" s="116"/>
      <c r="F14" s="116"/>
    </row>
    <row r="15" spans="1:7" x14ac:dyDescent="0.25">
      <c r="A15" s="146" t="s">
        <v>9</v>
      </c>
      <c r="B15" s="146"/>
      <c r="C15" s="146"/>
      <c r="D15" s="146"/>
      <c r="E15" s="146"/>
      <c r="F15" s="146"/>
    </row>
    <row r="16" spans="1:7" x14ac:dyDescent="0.25">
      <c r="A16" s="140" t="s">
        <v>14</v>
      </c>
      <c r="B16" s="116"/>
      <c r="C16" s="116"/>
      <c r="D16" s="116"/>
      <c r="E16" s="116"/>
      <c r="F16" s="116"/>
    </row>
    <row r="17" spans="1:6" x14ac:dyDescent="0.25">
      <c r="B17" s="1"/>
    </row>
    <row r="18" spans="1:6" x14ac:dyDescent="0.25">
      <c r="A18" s="80" t="s">
        <v>21</v>
      </c>
      <c r="B18" s="81" t="s">
        <v>22</v>
      </c>
      <c r="C18" s="80" t="s">
        <v>11</v>
      </c>
      <c r="D18" s="80" t="s">
        <v>98</v>
      </c>
      <c r="E18" s="80" t="s">
        <v>93</v>
      </c>
      <c r="F18" s="81" t="s">
        <v>6</v>
      </c>
    </row>
    <row r="19" spans="1:6" ht="30" x14ac:dyDescent="0.25">
      <c r="A19" s="17" t="s">
        <v>15</v>
      </c>
      <c r="B19" s="18" t="s">
        <v>10</v>
      </c>
      <c r="C19" s="19">
        <v>8.3299999999999999E-2</v>
      </c>
      <c r="D19" s="43" t="s">
        <v>110</v>
      </c>
      <c r="E19" s="20" t="s">
        <v>94</v>
      </c>
      <c r="F19" s="21">
        <f>F13*C19</f>
        <v>135.517438</v>
      </c>
    </row>
    <row r="20" spans="1:6" ht="45" x14ac:dyDescent="0.25">
      <c r="A20" s="17" t="s">
        <v>17</v>
      </c>
      <c r="B20" s="18" t="s">
        <v>107</v>
      </c>
      <c r="C20" s="19">
        <v>0.1111</v>
      </c>
      <c r="D20" s="44" t="s">
        <v>108</v>
      </c>
      <c r="E20" s="43" t="s">
        <v>109</v>
      </c>
      <c r="F20" s="21">
        <f>F13*C20</f>
        <v>180.744146</v>
      </c>
    </row>
    <row r="21" spans="1:6" x14ac:dyDescent="0.25">
      <c r="A21" s="39"/>
      <c r="B21" s="80" t="s">
        <v>7</v>
      </c>
      <c r="C21" s="93">
        <f>SUM(C19:C20)</f>
        <v>0.19440000000000002</v>
      </c>
      <c r="D21" s="92"/>
      <c r="E21" s="92"/>
      <c r="F21" s="92">
        <f>ROUND(SUM(F19:F20),2)</f>
        <v>316.26</v>
      </c>
    </row>
    <row r="22" spans="1:6" x14ac:dyDescent="0.25">
      <c r="A22" s="141"/>
      <c r="B22" s="116"/>
      <c r="C22" s="116"/>
      <c r="D22" s="116"/>
      <c r="E22" s="116"/>
      <c r="F22" s="116"/>
    </row>
    <row r="23" spans="1:6" x14ac:dyDescent="0.25">
      <c r="A23" s="127" t="s">
        <v>24</v>
      </c>
      <c r="B23" s="127"/>
      <c r="C23" s="127"/>
      <c r="D23" s="127"/>
      <c r="E23" s="127"/>
      <c r="F23" s="127"/>
    </row>
    <row r="25" spans="1:6" x14ac:dyDescent="0.25">
      <c r="A25" s="80" t="s">
        <v>23</v>
      </c>
      <c r="B25" s="81" t="s">
        <v>25</v>
      </c>
      <c r="C25" s="80" t="s">
        <v>11</v>
      </c>
      <c r="D25" s="80" t="s">
        <v>98</v>
      </c>
      <c r="E25" s="80" t="s">
        <v>93</v>
      </c>
      <c r="F25" s="81" t="s">
        <v>26</v>
      </c>
    </row>
    <row r="26" spans="1:6" s="7" customFormat="1" x14ac:dyDescent="0.25">
      <c r="A26" s="17" t="s">
        <v>15</v>
      </c>
      <c r="B26" s="18" t="s">
        <v>27</v>
      </c>
      <c r="C26" s="10">
        <v>0.2</v>
      </c>
      <c r="D26" s="19" t="s">
        <v>86</v>
      </c>
      <c r="E26" s="22" t="s">
        <v>131</v>
      </c>
      <c r="F26" s="21">
        <f t="shared" ref="F26:F33" si="0">($F$13+$F$21)*C26</f>
        <v>388.62400000000002</v>
      </c>
    </row>
    <row r="27" spans="1:6" s="7" customFormat="1" ht="45" x14ac:dyDescent="0.25">
      <c r="A27" s="17" t="s">
        <v>17</v>
      </c>
      <c r="B27" s="18" t="s">
        <v>28</v>
      </c>
      <c r="C27" s="10">
        <v>2.5000000000000001E-2</v>
      </c>
      <c r="D27" s="23" t="s">
        <v>87</v>
      </c>
      <c r="E27" s="24" t="s">
        <v>132</v>
      </c>
      <c r="F27" s="21">
        <f t="shared" si="0"/>
        <v>48.578000000000003</v>
      </c>
    </row>
    <row r="28" spans="1:6" s="7" customFormat="1" ht="60" x14ac:dyDescent="0.25">
      <c r="A28" s="25" t="s">
        <v>18</v>
      </c>
      <c r="B28" s="26" t="s">
        <v>29</v>
      </c>
      <c r="C28" s="11">
        <v>0.06</v>
      </c>
      <c r="D28" s="27" t="s">
        <v>95</v>
      </c>
      <c r="E28" s="75" t="s">
        <v>133</v>
      </c>
      <c r="F28" s="76">
        <f t="shared" si="0"/>
        <v>116.5872</v>
      </c>
    </row>
    <row r="29" spans="1:6" s="7" customFormat="1" x14ac:dyDescent="0.25">
      <c r="A29" s="17" t="s">
        <v>16</v>
      </c>
      <c r="B29" s="18" t="s">
        <v>30</v>
      </c>
      <c r="C29" s="10">
        <v>1.4999999999999999E-2</v>
      </c>
      <c r="D29" s="18" t="s">
        <v>89</v>
      </c>
      <c r="E29" s="39" t="s">
        <v>134</v>
      </c>
      <c r="F29" s="21">
        <f t="shared" si="0"/>
        <v>29.146799999999999</v>
      </c>
    </row>
    <row r="30" spans="1:6" s="7" customFormat="1" x14ac:dyDescent="0.25">
      <c r="A30" s="17" t="s">
        <v>19</v>
      </c>
      <c r="B30" s="18" t="s">
        <v>31</v>
      </c>
      <c r="C30" s="10">
        <v>0.01</v>
      </c>
      <c r="D30" s="19" t="s">
        <v>88</v>
      </c>
      <c r="E30" s="22" t="s">
        <v>135</v>
      </c>
      <c r="F30" s="21">
        <f t="shared" si="0"/>
        <v>19.4312</v>
      </c>
    </row>
    <row r="31" spans="1:6" s="7" customFormat="1" ht="30" x14ac:dyDescent="0.25">
      <c r="A31" s="17" t="s">
        <v>20</v>
      </c>
      <c r="B31" s="18" t="s">
        <v>32</v>
      </c>
      <c r="C31" s="10">
        <v>6.0000000000000001E-3</v>
      </c>
      <c r="D31" s="23" t="s">
        <v>90</v>
      </c>
      <c r="E31" s="24" t="s">
        <v>136</v>
      </c>
      <c r="F31" s="21">
        <f t="shared" si="0"/>
        <v>11.658719999999999</v>
      </c>
    </row>
    <row r="32" spans="1:6" s="7" customFormat="1" x14ac:dyDescent="0.25">
      <c r="A32" s="17" t="s">
        <v>33</v>
      </c>
      <c r="B32" s="18" t="s">
        <v>34</v>
      </c>
      <c r="C32" s="10">
        <v>2E-3</v>
      </c>
      <c r="D32" s="19" t="s">
        <v>91</v>
      </c>
      <c r="E32" s="22" t="s">
        <v>137</v>
      </c>
      <c r="F32" s="21">
        <f t="shared" si="0"/>
        <v>3.8862399999999999</v>
      </c>
    </row>
    <row r="33" spans="1:6" s="7" customFormat="1" ht="30" x14ac:dyDescent="0.25">
      <c r="A33" s="17" t="s">
        <v>35</v>
      </c>
      <c r="B33" s="18" t="s">
        <v>36</v>
      </c>
      <c r="C33" s="10">
        <v>0.08</v>
      </c>
      <c r="D33" s="23" t="s">
        <v>92</v>
      </c>
      <c r="E33" s="24" t="s">
        <v>138</v>
      </c>
      <c r="F33" s="21">
        <f t="shared" si="0"/>
        <v>155.4496</v>
      </c>
    </row>
    <row r="34" spans="1:6" x14ac:dyDescent="0.25">
      <c r="A34" s="39"/>
      <c r="B34" s="80" t="s">
        <v>7</v>
      </c>
      <c r="C34" s="93">
        <f>SUM(C26:C33)</f>
        <v>0.39800000000000008</v>
      </c>
      <c r="D34" s="92"/>
      <c r="E34" s="92"/>
      <c r="F34" s="92">
        <f>ROUND(SUM(F26:F33),2)</f>
        <v>773.36</v>
      </c>
    </row>
    <row r="35" spans="1:6" x14ac:dyDescent="0.25">
      <c r="A35" s="141"/>
      <c r="B35" s="116"/>
      <c r="C35" s="116"/>
      <c r="D35" s="116"/>
      <c r="E35" s="116"/>
      <c r="F35" s="116"/>
    </row>
    <row r="36" spans="1:6" x14ac:dyDescent="0.25">
      <c r="A36" s="127" t="s">
        <v>37</v>
      </c>
      <c r="B36" s="142"/>
      <c r="C36" s="142"/>
      <c r="D36" s="142"/>
      <c r="E36" s="142"/>
      <c r="F36" s="142"/>
    </row>
    <row r="38" spans="1:6" x14ac:dyDescent="0.25">
      <c r="A38" s="80" t="s">
        <v>38</v>
      </c>
      <c r="B38" s="81" t="s">
        <v>39</v>
      </c>
      <c r="C38" s="113" t="s">
        <v>98</v>
      </c>
      <c r="D38" s="113"/>
      <c r="E38" s="80" t="s">
        <v>93</v>
      </c>
      <c r="F38" s="81" t="s">
        <v>26</v>
      </c>
    </row>
    <row r="39" spans="1:6" s="7" customFormat="1" ht="45" customHeight="1" x14ac:dyDescent="0.25">
      <c r="A39" s="68" t="s">
        <v>15</v>
      </c>
      <c r="B39" s="69" t="s">
        <v>83</v>
      </c>
      <c r="C39" s="136" t="s">
        <v>142</v>
      </c>
      <c r="D39" s="136"/>
      <c r="E39" s="70" t="s">
        <v>143</v>
      </c>
      <c r="F39" s="71">
        <f>(4.9*2*22)-(F7*0.06)</f>
        <v>117.98840000000003</v>
      </c>
    </row>
    <row r="40" spans="1:6" s="7" customFormat="1" ht="30" customHeight="1" x14ac:dyDescent="0.25">
      <c r="A40" s="68" t="s">
        <v>17</v>
      </c>
      <c r="B40" s="69" t="s">
        <v>40</v>
      </c>
      <c r="C40" s="136" t="s">
        <v>144</v>
      </c>
      <c r="D40" s="136"/>
      <c r="E40" s="70" t="s">
        <v>145</v>
      </c>
      <c r="F40" s="72">
        <f>(14.28*22*0.8)</f>
        <v>251.32799999999997</v>
      </c>
    </row>
    <row r="41" spans="1:6" s="7" customFormat="1" ht="30" customHeight="1" x14ac:dyDescent="0.25">
      <c r="A41" s="17" t="s">
        <v>18</v>
      </c>
      <c r="B41" s="26" t="s">
        <v>41</v>
      </c>
      <c r="C41" s="137" t="s">
        <v>146</v>
      </c>
      <c r="D41" s="137"/>
      <c r="E41" s="61" t="s">
        <v>111</v>
      </c>
      <c r="F41" s="62">
        <v>146</v>
      </c>
    </row>
    <row r="42" spans="1:6" s="7" customFormat="1" ht="30" customHeight="1" x14ac:dyDescent="0.25">
      <c r="A42" s="17" t="s">
        <v>16</v>
      </c>
      <c r="B42" s="18" t="s">
        <v>147</v>
      </c>
      <c r="C42" s="137" t="s">
        <v>148</v>
      </c>
      <c r="D42" s="137"/>
      <c r="E42" s="61" t="s">
        <v>111</v>
      </c>
      <c r="F42" s="12">
        <v>12.11</v>
      </c>
    </row>
    <row r="43" spans="1:6" s="7" customFormat="1" ht="30" customHeight="1" x14ac:dyDescent="0.25">
      <c r="A43" s="17" t="s">
        <v>19</v>
      </c>
      <c r="B43" s="18" t="s">
        <v>149</v>
      </c>
      <c r="C43" s="137" t="s">
        <v>150</v>
      </c>
      <c r="D43" s="137"/>
      <c r="E43" s="61" t="s">
        <v>111</v>
      </c>
      <c r="F43" s="12">
        <v>4.1500000000000004</v>
      </c>
    </row>
    <row r="44" spans="1:6" x14ac:dyDescent="0.25">
      <c r="A44" s="39"/>
      <c r="B44" s="80" t="s">
        <v>7</v>
      </c>
      <c r="C44" s="138"/>
      <c r="D44" s="139"/>
      <c r="E44" s="92"/>
      <c r="F44" s="92">
        <f>ROUND(SUM(F39:F43),2)</f>
        <v>531.58000000000004</v>
      </c>
    </row>
    <row r="46" spans="1:6" x14ac:dyDescent="0.25">
      <c r="A46" s="127" t="s">
        <v>43</v>
      </c>
      <c r="B46" s="127"/>
      <c r="C46" s="127"/>
      <c r="D46" s="127"/>
      <c r="E46" s="127"/>
      <c r="F46" s="127"/>
    </row>
    <row r="48" spans="1:6" ht="30" customHeight="1" x14ac:dyDescent="0.25">
      <c r="A48" s="80">
        <v>2</v>
      </c>
      <c r="B48" s="91" t="s">
        <v>44</v>
      </c>
      <c r="C48" s="113" t="s">
        <v>26</v>
      </c>
      <c r="D48" s="113"/>
      <c r="E48" s="113"/>
      <c r="F48" s="113"/>
    </row>
    <row r="49" spans="1:6" x14ac:dyDescent="0.25">
      <c r="A49" s="39" t="s">
        <v>21</v>
      </c>
      <c r="B49" s="40" t="s">
        <v>45</v>
      </c>
      <c r="C49" s="118">
        <f>F21</f>
        <v>316.26</v>
      </c>
      <c r="D49" s="118"/>
      <c r="E49" s="118"/>
      <c r="F49" s="119"/>
    </row>
    <row r="50" spans="1:6" x14ac:dyDescent="0.25">
      <c r="A50" s="39" t="s">
        <v>23</v>
      </c>
      <c r="B50" s="16" t="s">
        <v>46</v>
      </c>
      <c r="C50" s="118">
        <f>F34</f>
        <v>773.36</v>
      </c>
      <c r="D50" s="118"/>
      <c r="E50" s="118"/>
      <c r="F50" s="119"/>
    </row>
    <row r="51" spans="1:6" x14ac:dyDescent="0.25">
      <c r="A51" s="39" t="s">
        <v>38</v>
      </c>
      <c r="B51" s="16" t="s">
        <v>39</v>
      </c>
      <c r="C51" s="118">
        <f>F44</f>
        <v>531.58000000000004</v>
      </c>
      <c r="D51" s="118"/>
      <c r="E51" s="118"/>
      <c r="F51" s="119"/>
    </row>
    <row r="52" spans="1:6" x14ac:dyDescent="0.25">
      <c r="A52" s="39"/>
      <c r="B52" s="80" t="s">
        <v>7</v>
      </c>
      <c r="C52" s="135">
        <f>SUM(C49:F51)</f>
        <v>1621.1999999999998</v>
      </c>
      <c r="D52" s="135"/>
      <c r="E52" s="135"/>
      <c r="F52" s="135"/>
    </row>
    <row r="54" spans="1:6" x14ac:dyDescent="0.25">
      <c r="A54" s="127" t="s">
        <v>47</v>
      </c>
      <c r="B54" s="127"/>
      <c r="C54" s="127"/>
      <c r="D54" s="127"/>
      <c r="E54" s="127"/>
      <c r="F54" s="127"/>
    </row>
    <row r="55" spans="1:6" x14ac:dyDescent="0.25">
      <c r="A55" s="8"/>
      <c r="B55" s="1"/>
    </row>
    <row r="56" spans="1:6" x14ac:dyDescent="0.25">
      <c r="A56" s="45">
        <v>3</v>
      </c>
      <c r="B56" s="46" t="s">
        <v>48</v>
      </c>
      <c r="C56" s="45" t="s">
        <v>11</v>
      </c>
      <c r="D56" s="45" t="s">
        <v>98</v>
      </c>
      <c r="E56" s="45" t="s">
        <v>93</v>
      </c>
      <c r="F56" s="81" t="s">
        <v>26</v>
      </c>
    </row>
    <row r="57" spans="1:6" s="7" customFormat="1" x14ac:dyDescent="0.25">
      <c r="A57" s="17" t="s">
        <v>15</v>
      </c>
      <c r="B57" s="43" t="s">
        <v>49</v>
      </c>
      <c r="C57" s="47">
        <f>5%/12</f>
        <v>4.1666666666666666E-3</v>
      </c>
      <c r="D57" s="43" t="s">
        <v>151</v>
      </c>
      <c r="E57" s="43" t="s">
        <v>152</v>
      </c>
      <c r="F57" s="79">
        <f t="shared" ref="F57:F62" si="1">$F$13*C57</f>
        <v>6.7785833333333327</v>
      </c>
    </row>
    <row r="58" spans="1:6" x14ac:dyDescent="0.25">
      <c r="A58" s="17" t="s">
        <v>17</v>
      </c>
      <c r="B58" s="43" t="s">
        <v>112</v>
      </c>
      <c r="C58" s="49">
        <f>C33*C57</f>
        <v>3.3333333333333332E-4</v>
      </c>
      <c r="D58" s="43" t="s">
        <v>113</v>
      </c>
      <c r="E58" s="50" t="s">
        <v>153</v>
      </c>
      <c r="F58" s="79">
        <f t="shared" si="1"/>
        <v>0.54228666666666658</v>
      </c>
    </row>
    <row r="59" spans="1:6" ht="30" x14ac:dyDescent="0.25">
      <c r="A59" s="17" t="s">
        <v>18</v>
      </c>
      <c r="B59" s="43" t="s">
        <v>114</v>
      </c>
      <c r="C59" s="51">
        <v>0.02</v>
      </c>
      <c r="D59" s="43" t="s">
        <v>115</v>
      </c>
      <c r="E59" s="43" t="s">
        <v>154</v>
      </c>
      <c r="F59" s="79">
        <f t="shared" si="1"/>
        <v>32.537199999999999</v>
      </c>
    </row>
    <row r="60" spans="1:6" ht="48" customHeight="1" x14ac:dyDescent="0.25">
      <c r="A60" s="17" t="s">
        <v>16</v>
      </c>
      <c r="B60" s="43" t="s">
        <v>50</v>
      </c>
      <c r="C60" s="47">
        <f>7/30/12</f>
        <v>1.9444444444444445E-2</v>
      </c>
      <c r="D60" s="43" t="s">
        <v>116</v>
      </c>
      <c r="E60" s="50" t="s">
        <v>155</v>
      </c>
      <c r="F60" s="79">
        <f t="shared" si="1"/>
        <v>31.633388888888888</v>
      </c>
    </row>
    <row r="61" spans="1:6" ht="29.25" customHeight="1" x14ac:dyDescent="0.25">
      <c r="A61" s="17" t="s">
        <v>19</v>
      </c>
      <c r="B61" s="43" t="s">
        <v>117</v>
      </c>
      <c r="C61" s="47">
        <f>C60*C34</f>
        <v>7.7388888888888906E-3</v>
      </c>
      <c r="D61" s="43" t="s">
        <v>113</v>
      </c>
      <c r="E61" s="50" t="s">
        <v>118</v>
      </c>
      <c r="F61" s="79">
        <f t="shared" si="1"/>
        <v>12.59008877777778</v>
      </c>
    </row>
    <row r="62" spans="1:6" ht="30.75" customHeight="1" x14ac:dyDescent="0.25">
      <c r="A62" s="17" t="s">
        <v>20</v>
      </c>
      <c r="B62" s="43" t="s">
        <v>119</v>
      </c>
      <c r="C62" s="51">
        <v>0.02</v>
      </c>
      <c r="D62" s="43" t="s">
        <v>115</v>
      </c>
      <c r="E62" s="43" t="s">
        <v>154</v>
      </c>
      <c r="F62" s="79">
        <f t="shared" si="1"/>
        <v>32.537199999999999</v>
      </c>
    </row>
    <row r="63" spans="1:6" x14ac:dyDescent="0.25">
      <c r="A63" s="126" t="s">
        <v>7</v>
      </c>
      <c r="B63" s="126"/>
      <c r="C63" s="85">
        <f>SUM(C57:C62)</f>
        <v>7.1683333333333335E-2</v>
      </c>
      <c r="D63" s="86"/>
      <c r="E63" s="87"/>
      <c r="F63" s="90">
        <f>ROUND(SUM(F57:F62),2)</f>
        <v>116.62</v>
      </c>
    </row>
    <row r="65" spans="1:6" x14ac:dyDescent="0.25">
      <c r="A65" s="127" t="s">
        <v>51</v>
      </c>
      <c r="B65" s="127"/>
      <c r="C65" s="127"/>
      <c r="D65" s="127"/>
      <c r="E65" s="127"/>
      <c r="F65" s="127"/>
    </row>
    <row r="67" spans="1:6" x14ac:dyDescent="0.25">
      <c r="A67" s="131" t="s">
        <v>52</v>
      </c>
      <c r="B67" s="131"/>
      <c r="C67" s="131"/>
      <c r="D67" s="131"/>
      <c r="E67" s="131"/>
      <c r="F67" s="131"/>
    </row>
    <row r="69" spans="1:6" x14ac:dyDescent="0.25">
      <c r="A69" s="80" t="s">
        <v>53</v>
      </c>
      <c r="B69" s="81" t="s">
        <v>54</v>
      </c>
      <c r="C69" s="80" t="s">
        <v>11</v>
      </c>
      <c r="D69" s="80" t="s">
        <v>98</v>
      </c>
      <c r="E69" s="80" t="s">
        <v>93</v>
      </c>
      <c r="F69" s="81" t="s">
        <v>26</v>
      </c>
    </row>
    <row r="70" spans="1:6" ht="30" x14ac:dyDescent="0.25">
      <c r="A70" s="17" t="s">
        <v>15</v>
      </c>
      <c r="B70" s="43" t="s">
        <v>120</v>
      </c>
      <c r="C70" s="49">
        <f>C20/12</f>
        <v>9.2583333333333337E-3</v>
      </c>
      <c r="D70" s="43" t="s">
        <v>121</v>
      </c>
      <c r="E70" s="43" t="s">
        <v>157</v>
      </c>
      <c r="F70" s="29">
        <f>$F$13*C70</f>
        <v>15.062012166666666</v>
      </c>
    </row>
    <row r="71" spans="1:6" ht="31.5" customHeight="1" x14ac:dyDescent="0.25">
      <c r="A71" s="17" t="s">
        <v>17</v>
      </c>
      <c r="B71" s="43" t="s">
        <v>122</v>
      </c>
      <c r="C71" s="49">
        <f>'ATAS-BAHIA'!F6</f>
        <v>2.8E-3</v>
      </c>
      <c r="D71" s="43" t="s">
        <v>123</v>
      </c>
      <c r="E71" s="132" t="s">
        <v>168</v>
      </c>
      <c r="F71" s="29">
        <f>$F$13*C71</f>
        <v>4.5552079999999995</v>
      </c>
    </row>
    <row r="72" spans="1:6" s="7" customFormat="1" ht="26.25" customHeight="1" x14ac:dyDescent="0.25">
      <c r="A72" s="17" t="s">
        <v>18</v>
      </c>
      <c r="B72" s="43" t="s">
        <v>124</v>
      </c>
      <c r="C72" s="49">
        <f>'ATAS-BAHIA'!F7</f>
        <v>3.0000000000000003E-4</v>
      </c>
      <c r="D72" s="43" t="s">
        <v>125</v>
      </c>
      <c r="E72" s="133"/>
      <c r="F72" s="29">
        <f>$F$13*C72</f>
        <v>0.48805799999999999</v>
      </c>
    </row>
    <row r="73" spans="1:6" ht="33.75" customHeight="1" x14ac:dyDescent="0.25">
      <c r="A73" s="17" t="s">
        <v>16</v>
      </c>
      <c r="B73" s="43" t="s">
        <v>126</v>
      </c>
      <c r="C73" s="49">
        <f>'ATAS-BAHIA'!F8</f>
        <v>2.5500000000000002E-3</v>
      </c>
      <c r="D73" s="43" t="s">
        <v>127</v>
      </c>
      <c r="E73" s="133"/>
      <c r="F73" s="29">
        <f>$F$13*C73</f>
        <v>4.1484930000000002</v>
      </c>
    </row>
    <row r="74" spans="1:6" ht="29.25" customHeight="1" x14ac:dyDescent="0.25">
      <c r="A74" s="17" t="s">
        <v>19</v>
      </c>
      <c r="B74" s="43" t="s">
        <v>128</v>
      </c>
      <c r="C74" s="49">
        <f>'ATAS-BAHIA'!F9</f>
        <v>6.9999999999999999E-4</v>
      </c>
      <c r="D74" s="43" t="s">
        <v>129</v>
      </c>
      <c r="E74" s="134"/>
      <c r="F74" s="29">
        <f>$F$13*C74</f>
        <v>1.1388019999999999</v>
      </c>
    </row>
    <row r="75" spans="1:6" ht="24" customHeight="1" x14ac:dyDescent="0.25">
      <c r="A75" s="126" t="s">
        <v>7</v>
      </c>
      <c r="B75" s="126"/>
      <c r="C75" s="85">
        <f>SUM(C69:C74)</f>
        <v>1.5608333333333333E-2</v>
      </c>
      <c r="D75" s="86"/>
      <c r="E75" s="87"/>
      <c r="F75" s="87">
        <f>ROUND(SUM(F70:F74),2)</f>
        <v>25.39</v>
      </c>
    </row>
    <row r="76" spans="1:6" x14ac:dyDescent="0.25">
      <c r="A76" s="30"/>
      <c r="B76" s="31"/>
      <c r="C76" s="31"/>
      <c r="D76" s="32"/>
      <c r="E76" s="31"/>
      <c r="F76" s="14"/>
    </row>
    <row r="77" spans="1:6" ht="25.5" customHeight="1" x14ac:dyDescent="0.25">
      <c r="A77" s="45" t="s">
        <v>55</v>
      </c>
      <c r="B77" s="46" t="s">
        <v>56</v>
      </c>
      <c r="C77" s="45" t="s">
        <v>11</v>
      </c>
      <c r="D77" s="45" t="s">
        <v>98</v>
      </c>
      <c r="E77" s="45" t="s">
        <v>93</v>
      </c>
      <c r="F77" s="52" t="s">
        <v>26</v>
      </c>
    </row>
    <row r="78" spans="1:6" ht="45" x14ac:dyDescent="0.25">
      <c r="A78" s="17" t="s">
        <v>15</v>
      </c>
      <c r="B78" s="20" t="s">
        <v>57</v>
      </c>
      <c r="C78" s="53">
        <v>0</v>
      </c>
      <c r="D78" s="43" t="s">
        <v>97</v>
      </c>
      <c r="E78" s="17"/>
      <c r="F78" s="54">
        <v>0</v>
      </c>
    </row>
    <row r="79" spans="1:6" ht="15" customHeight="1" x14ac:dyDescent="0.25">
      <c r="A79" s="30"/>
      <c r="B79" s="31"/>
      <c r="C79" s="31"/>
      <c r="D79" s="32"/>
      <c r="E79" s="31"/>
      <c r="F79" s="14"/>
    </row>
    <row r="80" spans="1:6" ht="13.5" customHeight="1" x14ac:dyDescent="0.25">
      <c r="A80" s="125" t="s">
        <v>58</v>
      </c>
      <c r="B80" s="125"/>
      <c r="C80" s="125"/>
      <c r="D80" s="125"/>
      <c r="E80" s="125"/>
      <c r="F80" s="125"/>
    </row>
    <row r="81" spans="1:6" ht="15.75" customHeight="1" x14ac:dyDescent="0.25">
      <c r="A81" s="55"/>
      <c r="B81" s="55"/>
      <c r="C81" s="55"/>
      <c r="D81" s="55"/>
      <c r="E81" s="55"/>
      <c r="F81" s="55"/>
    </row>
    <row r="82" spans="1:6" x14ac:dyDescent="0.25">
      <c r="A82" s="56">
        <v>4</v>
      </c>
      <c r="B82" s="57" t="s">
        <v>59</v>
      </c>
      <c r="C82" s="56" t="s">
        <v>11</v>
      </c>
      <c r="D82" s="56" t="s">
        <v>98</v>
      </c>
      <c r="E82" s="56" t="s">
        <v>93</v>
      </c>
      <c r="F82" s="58" t="s">
        <v>26</v>
      </c>
    </row>
    <row r="83" spans="1:6" x14ac:dyDescent="0.25">
      <c r="A83" s="17" t="s">
        <v>53</v>
      </c>
      <c r="B83" s="43" t="s">
        <v>54</v>
      </c>
      <c r="C83" s="17"/>
      <c r="D83" s="17"/>
      <c r="E83" s="17"/>
      <c r="F83" s="48">
        <f>F75</f>
        <v>25.39</v>
      </c>
    </row>
    <row r="84" spans="1:6" ht="30" x14ac:dyDescent="0.25">
      <c r="A84" s="17" t="s">
        <v>55</v>
      </c>
      <c r="B84" s="43" t="s">
        <v>60</v>
      </c>
      <c r="C84" s="17"/>
      <c r="D84" s="28" t="s">
        <v>156</v>
      </c>
      <c r="E84" s="17"/>
      <c r="F84" s="54">
        <v>0</v>
      </c>
    </row>
    <row r="85" spans="1:6" x14ac:dyDescent="0.25">
      <c r="A85" s="126" t="s">
        <v>7</v>
      </c>
      <c r="B85" s="126"/>
      <c r="C85" s="86"/>
      <c r="D85" s="86"/>
      <c r="E85" s="87"/>
      <c r="F85" s="89">
        <f>F83</f>
        <v>25.39</v>
      </c>
    </row>
    <row r="87" spans="1:6" x14ac:dyDescent="0.25">
      <c r="A87" s="127" t="s">
        <v>61</v>
      </c>
      <c r="B87" s="127"/>
      <c r="C87" s="127"/>
      <c r="D87" s="127"/>
      <c r="E87" s="127"/>
      <c r="F87" s="127"/>
    </row>
    <row r="89" spans="1:6" x14ac:dyDescent="0.25">
      <c r="A89" s="80">
        <v>5</v>
      </c>
      <c r="B89" s="88" t="s">
        <v>62</v>
      </c>
      <c r="C89" s="128" t="s">
        <v>93</v>
      </c>
      <c r="D89" s="129"/>
      <c r="E89" s="130"/>
      <c r="F89" s="80" t="s">
        <v>26</v>
      </c>
    </row>
    <row r="90" spans="1:6" x14ac:dyDescent="0.25">
      <c r="A90" s="39" t="s">
        <v>15</v>
      </c>
      <c r="B90" s="16" t="s">
        <v>63</v>
      </c>
      <c r="C90" s="20"/>
      <c r="D90" s="20"/>
      <c r="E90" s="20"/>
      <c r="F90" s="3">
        <v>0</v>
      </c>
    </row>
    <row r="91" spans="1:6" x14ac:dyDescent="0.25">
      <c r="A91" s="39" t="s">
        <v>17</v>
      </c>
      <c r="B91" s="16" t="s">
        <v>64</v>
      </c>
      <c r="C91" s="20"/>
      <c r="D91" s="20"/>
      <c r="E91" s="20"/>
      <c r="F91" s="33">
        <v>0</v>
      </c>
    </row>
    <row r="92" spans="1:6" x14ac:dyDescent="0.25">
      <c r="A92" s="39" t="s">
        <v>18</v>
      </c>
      <c r="B92" s="16" t="s">
        <v>65</v>
      </c>
      <c r="C92" s="20"/>
      <c r="D92" s="20"/>
      <c r="E92" s="20"/>
      <c r="F92" s="33">
        <v>0</v>
      </c>
    </row>
    <row r="93" spans="1:6" x14ac:dyDescent="0.25">
      <c r="A93" s="39" t="s">
        <v>16</v>
      </c>
      <c r="B93" s="16" t="s">
        <v>42</v>
      </c>
      <c r="C93" s="20"/>
      <c r="D93" s="20"/>
      <c r="E93" s="20"/>
      <c r="F93" s="3">
        <v>0</v>
      </c>
    </row>
    <row r="94" spans="1:6" x14ac:dyDescent="0.25">
      <c r="A94" s="59"/>
      <c r="B94" s="80" t="s">
        <v>7</v>
      </c>
      <c r="C94" s="81"/>
      <c r="D94" s="81"/>
      <c r="E94" s="81"/>
      <c r="F94" s="84">
        <f>F93+F92+F91+F90</f>
        <v>0</v>
      </c>
    </row>
    <row r="96" spans="1:6" x14ac:dyDescent="0.25">
      <c r="A96" s="127" t="s">
        <v>66</v>
      </c>
      <c r="B96" s="127"/>
      <c r="C96" s="127"/>
      <c r="D96" s="127"/>
      <c r="E96" s="127"/>
      <c r="F96" s="127"/>
    </row>
    <row r="98" spans="1:7" x14ac:dyDescent="0.25">
      <c r="A98" s="80">
        <v>6</v>
      </c>
      <c r="B98" s="81" t="s">
        <v>67</v>
      </c>
      <c r="C98" s="80" t="s">
        <v>11</v>
      </c>
      <c r="D98" s="113" t="s">
        <v>93</v>
      </c>
      <c r="E98" s="113"/>
      <c r="F98" s="80" t="s">
        <v>26</v>
      </c>
    </row>
    <row r="99" spans="1:7" ht="24.75" customHeight="1" x14ac:dyDescent="0.25">
      <c r="A99" s="39" t="s">
        <v>15</v>
      </c>
      <c r="B99" s="36" t="s">
        <v>68</v>
      </c>
      <c r="C99" s="63">
        <v>0.03</v>
      </c>
      <c r="D99" s="74"/>
      <c r="E99" s="74"/>
      <c r="F99" s="29">
        <f>C116*C99</f>
        <v>101.7021</v>
      </c>
      <c r="G99" s="35"/>
    </row>
    <row r="100" spans="1:7" ht="22.5" customHeight="1" x14ac:dyDescent="0.25">
      <c r="A100" s="39" t="s">
        <v>17</v>
      </c>
      <c r="B100" s="36" t="s">
        <v>69</v>
      </c>
      <c r="C100" s="63">
        <v>6.7900000000000002E-2</v>
      </c>
      <c r="D100" s="74"/>
      <c r="E100" s="74"/>
      <c r="F100" s="29">
        <f>(C116+F99)*C100</f>
        <v>237.09132559000003</v>
      </c>
      <c r="G100" s="35"/>
    </row>
    <row r="101" spans="1:7" x14ac:dyDescent="0.25">
      <c r="A101" s="39" t="s">
        <v>18</v>
      </c>
      <c r="B101" s="65" t="s">
        <v>70</v>
      </c>
      <c r="C101" s="36"/>
      <c r="D101" s="120"/>
      <c r="E101" s="120"/>
      <c r="F101" s="66">
        <f>SUM(F102:F104)</f>
        <v>619.67000000000007</v>
      </c>
    </row>
    <row r="102" spans="1:7" ht="30" customHeight="1" x14ac:dyDescent="0.25">
      <c r="A102" s="39"/>
      <c r="B102" s="36" t="s">
        <v>71</v>
      </c>
      <c r="C102" s="64">
        <v>9.2499999999999999E-2</v>
      </c>
      <c r="D102" s="121" t="s">
        <v>130</v>
      </c>
      <c r="E102" s="121"/>
      <c r="F102" s="29">
        <f>ROUND((C116+F99+F100)/(1-C105)*C102,2)</f>
        <v>402.24</v>
      </c>
      <c r="G102" s="35"/>
    </row>
    <row r="103" spans="1:7" ht="20.100000000000001" customHeight="1" x14ac:dyDescent="0.25">
      <c r="A103" s="39"/>
      <c r="B103" s="36" t="s">
        <v>72</v>
      </c>
      <c r="C103" s="64">
        <v>0</v>
      </c>
      <c r="D103" s="121" t="s">
        <v>99</v>
      </c>
      <c r="E103" s="121"/>
      <c r="F103" s="60">
        <v>0</v>
      </c>
    </row>
    <row r="104" spans="1:7" ht="20.100000000000001" customHeight="1" x14ac:dyDescent="0.25">
      <c r="A104" s="39"/>
      <c r="B104" s="36" t="s">
        <v>73</v>
      </c>
      <c r="C104" s="64">
        <v>0.05</v>
      </c>
      <c r="D104" s="122" t="s">
        <v>96</v>
      </c>
      <c r="E104" s="122"/>
      <c r="F104" s="29">
        <f>ROUND((C116+F99+F100)/(1-C105)*C104,2)</f>
        <v>217.43</v>
      </c>
    </row>
    <row r="105" spans="1:7" x14ac:dyDescent="0.25">
      <c r="A105" s="39"/>
      <c r="B105" s="80" t="s">
        <v>7</v>
      </c>
      <c r="C105" s="82">
        <f>SUM(C102:C104)</f>
        <v>0.14250000000000002</v>
      </c>
      <c r="D105" s="81"/>
      <c r="E105" s="81"/>
      <c r="F105" s="83">
        <f>ROUND(F101+F100+F99,2)</f>
        <v>958.46</v>
      </c>
    </row>
    <row r="107" spans="1:7" x14ac:dyDescent="0.25">
      <c r="A107" s="34" t="s">
        <v>76</v>
      </c>
      <c r="B107" s="123" t="s">
        <v>77</v>
      </c>
      <c r="C107" s="116"/>
      <c r="D107" s="116"/>
      <c r="E107" s="116"/>
      <c r="F107" s="116"/>
    </row>
    <row r="109" spans="1:7" x14ac:dyDescent="0.25">
      <c r="A109" s="39"/>
      <c r="B109" s="81" t="s">
        <v>78</v>
      </c>
      <c r="C109" s="124" t="s">
        <v>26</v>
      </c>
      <c r="D109" s="124"/>
      <c r="E109" s="124"/>
      <c r="F109" s="124"/>
    </row>
    <row r="110" spans="1:7" x14ac:dyDescent="0.25">
      <c r="A110" s="39"/>
      <c r="B110" s="81" t="s">
        <v>79</v>
      </c>
      <c r="C110" s="124"/>
      <c r="D110" s="124"/>
      <c r="E110" s="124"/>
      <c r="F110" s="124"/>
    </row>
    <row r="111" spans="1:7" x14ac:dyDescent="0.25">
      <c r="A111" s="39" t="s">
        <v>15</v>
      </c>
      <c r="B111" s="16" t="s">
        <v>8</v>
      </c>
      <c r="C111" s="118">
        <f>F13</f>
        <v>1626.86</v>
      </c>
      <c r="D111" s="119"/>
      <c r="E111" s="119"/>
      <c r="F111" s="119"/>
    </row>
    <row r="112" spans="1:7" x14ac:dyDescent="0.25">
      <c r="A112" s="39" t="s">
        <v>17</v>
      </c>
      <c r="B112" s="16" t="s">
        <v>80</v>
      </c>
      <c r="C112" s="118">
        <f>C52</f>
        <v>1621.1999999999998</v>
      </c>
      <c r="D112" s="119"/>
      <c r="E112" s="119"/>
      <c r="F112" s="119"/>
    </row>
    <row r="113" spans="1:7" x14ac:dyDescent="0.25">
      <c r="A113" s="39" t="s">
        <v>18</v>
      </c>
      <c r="B113" s="16" t="s">
        <v>47</v>
      </c>
      <c r="C113" s="118">
        <f>F63</f>
        <v>116.62</v>
      </c>
      <c r="D113" s="119"/>
      <c r="E113" s="119"/>
      <c r="F113" s="119"/>
    </row>
    <row r="114" spans="1:7" x14ac:dyDescent="0.25">
      <c r="A114" s="39" t="s">
        <v>16</v>
      </c>
      <c r="B114" s="16" t="s">
        <v>51</v>
      </c>
      <c r="C114" s="118">
        <f>F85</f>
        <v>25.39</v>
      </c>
      <c r="D114" s="119"/>
      <c r="E114" s="119"/>
      <c r="F114" s="119"/>
    </row>
    <row r="115" spans="1:7" x14ac:dyDescent="0.25">
      <c r="A115" s="39" t="s">
        <v>19</v>
      </c>
      <c r="B115" s="16" t="s">
        <v>61</v>
      </c>
      <c r="C115" s="118">
        <f>F94</f>
        <v>0</v>
      </c>
      <c r="D115" s="119"/>
      <c r="E115" s="119"/>
      <c r="F115" s="119"/>
    </row>
    <row r="116" spans="1:7" x14ac:dyDescent="0.25">
      <c r="A116" s="39"/>
      <c r="B116" s="13" t="s">
        <v>81</v>
      </c>
      <c r="C116" s="118">
        <f>ROUND(SUM(C111:F115),2)</f>
        <v>3390.07</v>
      </c>
      <c r="D116" s="119"/>
      <c r="E116" s="119"/>
      <c r="F116" s="119"/>
    </row>
    <row r="117" spans="1:7" x14ac:dyDescent="0.25">
      <c r="A117" s="39" t="s">
        <v>20</v>
      </c>
      <c r="B117" s="16" t="s">
        <v>66</v>
      </c>
      <c r="C117" s="111">
        <f>F105</f>
        <v>958.46</v>
      </c>
      <c r="D117" s="111"/>
      <c r="E117" s="111"/>
      <c r="F117" s="111"/>
    </row>
    <row r="118" spans="1:7" x14ac:dyDescent="0.25">
      <c r="A118" s="39"/>
      <c r="B118" s="80" t="s">
        <v>82</v>
      </c>
      <c r="C118" s="112">
        <f>C117+C116</f>
        <v>4348.5300000000007</v>
      </c>
      <c r="D118" s="113"/>
      <c r="E118" s="113"/>
      <c r="F118" s="113"/>
      <c r="G118" s="35"/>
    </row>
    <row r="120" spans="1:7" ht="39.950000000000003" customHeight="1" x14ac:dyDescent="0.25">
      <c r="A120" s="37"/>
      <c r="B120" s="114"/>
      <c r="C120" s="115"/>
      <c r="D120" s="115"/>
      <c r="E120" s="115"/>
      <c r="F120" s="115"/>
      <c r="G120" s="35"/>
    </row>
    <row r="121" spans="1:7" x14ac:dyDescent="0.25">
      <c r="C121" s="116"/>
      <c r="D121" s="116"/>
      <c r="E121" s="116"/>
      <c r="F121" s="116"/>
    </row>
    <row r="122" spans="1:7" x14ac:dyDescent="0.25">
      <c r="C122" s="116"/>
      <c r="D122" s="116"/>
      <c r="E122" s="116"/>
      <c r="F122" s="116"/>
    </row>
    <row r="123" spans="1:7" x14ac:dyDescent="0.25">
      <c r="A123" s="117"/>
      <c r="C123" s="116"/>
      <c r="D123" s="116"/>
      <c r="E123" s="116"/>
      <c r="F123" s="116"/>
    </row>
    <row r="124" spans="1:7" x14ac:dyDescent="0.25">
      <c r="A124" s="117"/>
      <c r="B124" s="42"/>
      <c r="C124" s="116"/>
      <c r="D124" s="116"/>
      <c r="E124" s="116"/>
      <c r="F124" s="116"/>
    </row>
  </sheetData>
  <mergeCells count="55">
    <mergeCell ref="A15:F15"/>
    <mergeCell ref="C2:D2"/>
    <mergeCell ref="A4:G4"/>
    <mergeCell ref="C6:E6"/>
    <mergeCell ref="C7:E7"/>
    <mergeCell ref="A14:F14"/>
    <mergeCell ref="C44:D44"/>
    <mergeCell ref="A16:F16"/>
    <mergeCell ref="A22:F22"/>
    <mergeCell ref="A23:F23"/>
    <mergeCell ref="A35:F35"/>
    <mergeCell ref="A36:F36"/>
    <mergeCell ref="C38:D38"/>
    <mergeCell ref="C39:D39"/>
    <mergeCell ref="C40:D40"/>
    <mergeCell ref="C41:D41"/>
    <mergeCell ref="C42:D42"/>
    <mergeCell ref="C43:D43"/>
    <mergeCell ref="A75:B75"/>
    <mergeCell ref="A46:F46"/>
    <mergeCell ref="C48:F48"/>
    <mergeCell ref="C49:F49"/>
    <mergeCell ref="C50:F50"/>
    <mergeCell ref="C51:F51"/>
    <mergeCell ref="C52:F52"/>
    <mergeCell ref="A54:F54"/>
    <mergeCell ref="A63:B63"/>
    <mergeCell ref="A65:F65"/>
    <mergeCell ref="A67:F67"/>
    <mergeCell ref="E71:E74"/>
    <mergeCell ref="C109:F110"/>
    <mergeCell ref="A80:F80"/>
    <mergeCell ref="A85:B85"/>
    <mergeCell ref="A87:F87"/>
    <mergeCell ref="C89:E89"/>
    <mergeCell ref="A96:F96"/>
    <mergeCell ref="D98:E98"/>
    <mergeCell ref="D101:E101"/>
    <mergeCell ref="D102:E102"/>
    <mergeCell ref="D103:E103"/>
    <mergeCell ref="D104:E104"/>
    <mergeCell ref="B107:F107"/>
    <mergeCell ref="A123:A124"/>
    <mergeCell ref="C123:F124"/>
    <mergeCell ref="C111:F111"/>
    <mergeCell ref="C112:F112"/>
    <mergeCell ref="C113:F113"/>
    <mergeCell ref="C114:F114"/>
    <mergeCell ref="C115:F115"/>
    <mergeCell ref="C116:F116"/>
    <mergeCell ref="C117:F117"/>
    <mergeCell ref="C118:F118"/>
    <mergeCell ref="B120:F120"/>
    <mergeCell ref="C121:F121"/>
    <mergeCell ref="C122:F122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rowBreaks count="1" manualBreakCount="1">
    <brk id="7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4"/>
  <sheetViews>
    <sheetView showGridLines="0" zoomScale="85" zoomScaleNormal="85" workbookViewId="0">
      <selection activeCell="C101" sqref="C101"/>
    </sheetView>
  </sheetViews>
  <sheetFormatPr defaultRowHeight="15" x14ac:dyDescent="0.25"/>
  <cols>
    <col min="1" max="1" width="6.7109375" style="38" customWidth="1"/>
    <col min="2" max="2" width="56.5703125" bestFit="1" customWidth="1"/>
    <col min="3" max="3" width="12" customWidth="1"/>
    <col min="4" max="4" width="41.140625" customWidth="1"/>
    <col min="5" max="5" width="42.85546875" customWidth="1"/>
    <col min="6" max="6" width="17.28515625" customWidth="1"/>
    <col min="7" max="7" width="13.85546875" bestFit="1" customWidth="1"/>
  </cols>
  <sheetData>
    <row r="1" spans="1:7" ht="15.75" thickBot="1" x14ac:dyDescent="0.3"/>
    <row r="2" spans="1:7" ht="15.75" thickBot="1" x14ac:dyDescent="0.3">
      <c r="A2" s="37" t="s">
        <v>75</v>
      </c>
      <c r="B2" s="15" t="s">
        <v>74</v>
      </c>
      <c r="C2" s="143" t="s">
        <v>140</v>
      </c>
      <c r="D2" s="144"/>
    </row>
    <row r="4" spans="1:7" x14ac:dyDescent="0.25">
      <c r="A4" s="123" t="s">
        <v>12</v>
      </c>
      <c r="B4" s="116"/>
      <c r="C4" s="116"/>
      <c r="D4" s="116"/>
      <c r="E4" s="116"/>
      <c r="F4" s="116"/>
      <c r="G4" s="116"/>
    </row>
    <row r="6" spans="1:7" x14ac:dyDescent="0.25">
      <c r="A6" s="80">
        <v>1</v>
      </c>
      <c r="B6" s="80" t="s">
        <v>13</v>
      </c>
      <c r="C6" s="113" t="s">
        <v>98</v>
      </c>
      <c r="D6" s="113"/>
      <c r="E6" s="113"/>
      <c r="F6" s="81" t="s">
        <v>6</v>
      </c>
    </row>
    <row r="7" spans="1:7" ht="30" customHeight="1" x14ac:dyDescent="0.25">
      <c r="A7" s="39" t="s">
        <v>15</v>
      </c>
      <c r="B7" s="16" t="s">
        <v>0</v>
      </c>
      <c r="C7" s="145" t="s">
        <v>141</v>
      </c>
      <c r="D7" s="145"/>
      <c r="E7" s="145"/>
      <c r="F7" s="41">
        <v>2176.11</v>
      </c>
    </row>
    <row r="8" spans="1:7" x14ac:dyDescent="0.25">
      <c r="A8" s="39" t="s">
        <v>17</v>
      </c>
      <c r="B8" s="16" t="s">
        <v>1</v>
      </c>
      <c r="C8" s="16"/>
      <c r="D8" s="9"/>
      <c r="E8" s="9"/>
      <c r="F8" s="9">
        <v>0</v>
      </c>
    </row>
    <row r="9" spans="1:7" x14ac:dyDescent="0.25">
      <c r="A9" s="39" t="s">
        <v>18</v>
      </c>
      <c r="B9" s="16" t="s">
        <v>2</v>
      </c>
      <c r="C9" s="16"/>
      <c r="D9" s="9"/>
      <c r="E9" s="9"/>
      <c r="F9" s="9">
        <v>0</v>
      </c>
    </row>
    <row r="10" spans="1:7" x14ac:dyDescent="0.25">
      <c r="A10" s="39" t="s">
        <v>16</v>
      </c>
      <c r="B10" s="16" t="s">
        <v>3</v>
      </c>
      <c r="C10" s="16"/>
      <c r="D10" s="9"/>
      <c r="E10" s="9"/>
      <c r="F10" s="9">
        <v>0</v>
      </c>
    </row>
    <row r="11" spans="1:7" x14ac:dyDescent="0.25">
      <c r="A11" s="39" t="s">
        <v>19</v>
      </c>
      <c r="B11" s="16" t="s">
        <v>4</v>
      </c>
      <c r="C11" s="16"/>
      <c r="D11" s="9"/>
      <c r="E11" s="9"/>
      <c r="F11" s="9">
        <v>0</v>
      </c>
    </row>
    <row r="12" spans="1:7" x14ac:dyDescent="0.25">
      <c r="A12" s="39" t="s">
        <v>20</v>
      </c>
      <c r="B12" s="16" t="s">
        <v>5</v>
      </c>
      <c r="C12" s="16"/>
      <c r="D12" s="9"/>
      <c r="E12" s="9"/>
      <c r="F12" s="9">
        <v>0</v>
      </c>
    </row>
    <row r="13" spans="1:7" x14ac:dyDescent="0.25">
      <c r="A13" s="39"/>
      <c r="B13" s="80" t="s">
        <v>7</v>
      </c>
      <c r="C13" s="92"/>
      <c r="D13" s="92"/>
      <c r="E13" s="92"/>
      <c r="F13" s="92">
        <f>ROUND(SUM(C7:F12),2)</f>
        <v>2176.11</v>
      </c>
    </row>
    <row r="14" spans="1:7" x14ac:dyDescent="0.25">
      <c r="A14" s="141"/>
      <c r="B14" s="116"/>
      <c r="C14" s="116"/>
      <c r="D14" s="116"/>
      <c r="E14" s="116"/>
      <c r="F14" s="116"/>
    </row>
    <row r="15" spans="1:7" x14ac:dyDescent="0.25">
      <c r="A15" s="146" t="s">
        <v>9</v>
      </c>
      <c r="B15" s="146"/>
      <c r="C15" s="146"/>
      <c r="D15" s="146"/>
      <c r="E15" s="146"/>
      <c r="F15" s="146"/>
    </row>
    <row r="16" spans="1:7" x14ac:dyDescent="0.25">
      <c r="A16" s="140" t="s">
        <v>14</v>
      </c>
      <c r="B16" s="116"/>
      <c r="C16" s="116"/>
      <c r="D16" s="116"/>
      <c r="E16" s="116"/>
      <c r="F16" s="116"/>
    </row>
    <row r="17" spans="1:6" x14ac:dyDescent="0.25">
      <c r="B17" s="1"/>
    </row>
    <row r="18" spans="1:6" x14ac:dyDescent="0.25">
      <c r="A18" s="80" t="s">
        <v>21</v>
      </c>
      <c r="B18" s="81" t="s">
        <v>22</v>
      </c>
      <c r="C18" s="80" t="s">
        <v>11</v>
      </c>
      <c r="D18" s="80" t="s">
        <v>98</v>
      </c>
      <c r="E18" s="80" t="s">
        <v>93</v>
      </c>
      <c r="F18" s="81" t="s">
        <v>6</v>
      </c>
    </row>
    <row r="19" spans="1:6" ht="30" x14ac:dyDescent="0.25">
      <c r="A19" s="17" t="s">
        <v>15</v>
      </c>
      <c r="B19" s="18" t="s">
        <v>10</v>
      </c>
      <c r="C19" s="19">
        <v>8.3299999999999999E-2</v>
      </c>
      <c r="D19" s="43" t="s">
        <v>110</v>
      </c>
      <c r="E19" s="20" t="s">
        <v>94</v>
      </c>
      <c r="F19" s="21">
        <f>F13*C19</f>
        <v>181.26996300000002</v>
      </c>
    </row>
    <row r="20" spans="1:6" ht="45" x14ac:dyDescent="0.25">
      <c r="A20" s="17" t="s">
        <v>17</v>
      </c>
      <c r="B20" s="18" t="s">
        <v>107</v>
      </c>
      <c r="C20" s="19">
        <v>0.1111</v>
      </c>
      <c r="D20" s="44" t="s">
        <v>108</v>
      </c>
      <c r="E20" s="43" t="s">
        <v>109</v>
      </c>
      <c r="F20" s="21">
        <f>F13*C20</f>
        <v>241.76582100000002</v>
      </c>
    </row>
    <row r="21" spans="1:6" x14ac:dyDescent="0.25">
      <c r="A21" s="39"/>
      <c r="B21" s="80" t="s">
        <v>7</v>
      </c>
      <c r="C21" s="93">
        <f>SUM(C19:C20)</f>
        <v>0.19440000000000002</v>
      </c>
      <c r="D21" s="92"/>
      <c r="E21" s="92"/>
      <c r="F21" s="92">
        <f>ROUND(SUM(F19:F20),2)</f>
        <v>423.04</v>
      </c>
    </row>
    <row r="22" spans="1:6" x14ac:dyDescent="0.25">
      <c r="A22" s="141"/>
      <c r="B22" s="116"/>
      <c r="C22" s="116"/>
      <c r="D22" s="116"/>
      <c r="E22" s="116"/>
      <c r="F22" s="116"/>
    </row>
    <row r="23" spans="1:6" x14ac:dyDescent="0.25">
      <c r="A23" s="127" t="s">
        <v>24</v>
      </c>
      <c r="B23" s="127"/>
      <c r="C23" s="127"/>
      <c r="D23" s="127"/>
      <c r="E23" s="127"/>
      <c r="F23" s="127"/>
    </row>
    <row r="25" spans="1:6" x14ac:dyDescent="0.25">
      <c r="A25" s="80" t="s">
        <v>23</v>
      </c>
      <c r="B25" s="81" t="s">
        <v>25</v>
      </c>
      <c r="C25" s="80" t="s">
        <v>11</v>
      </c>
      <c r="D25" s="80" t="s">
        <v>98</v>
      </c>
      <c r="E25" s="80" t="s">
        <v>93</v>
      </c>
      <c r="F25" s="81" t="s">
        <v>26</v>
      </c>
    </row>
    <row r="26" spans="1:6" s="7" customFormat="1" x14ac:dyDescent="0.25">
      <c r="A26" s="17" t="s">
        <v>15</v>
      </c>
      <c r="B26" s="18" t="s">
        <v>27</v>
      </c>
      <c r="C26" s="10">
        <v>0.2</v>
      </c>
      <c r="D26" s="19" t="s">
        <v>86</v>
      </c>
      <c r="E26" s="22" t="s">
        <v>131</v>
      </c>
      <c r="F26" s="21">
        <f t="shared" ref="F26:F33" si="0">($F$13+$F$21)*C26</f>
        <v>519.83000000000004</v>
      </c>
    </row>
    <row r="27" spans="1:6" s="7" customFormat="1" ht="45" x14ac:dyDescent="0.25">
      <c r="A27" s="17" t="s">
        <v>17</v>
      </c>
      <c r="B27" s="18" t="s">
        <v>28</v>
      </c>
      <c r="C27" s="10">
        <v>2.5000000000000001E-2</v>
      </c>
      <c r="D27" s="23" t="s">
        <v>87</v>
      </c>
      <c r="E27" s="24" t="s">
        <v>132</v>
      </c>
      <c r="F27" s="21">
        <f t="shared" si="0"/>
        <v>64.978750000000005</v>
      </c>
    </row>
    <row r="28" spans="1:6" s="7" customFormat="1" ht="60" x14ac:dyDescent="0.25">
      <c r="A28" s="25" t="s">
        <v>18</v>
      </c>
      <c r="B28" s="26" t="s">
        <v>29</v>
      </c>
      <c r="C28" s="11">
        <v>0.06</v>
      </c>
      <c r="D28" s="27" t="s">
        <v>95</v>
      </c>
      <c r="E28" s="75" t="s">
        <v>133</v>
      </c>
      <c r="F28" s="76">
        <f t="shared" si="0"/>
        <v>155.94900000000001</v>
      </c>
    </row>
    <row r="29" spans="1:6" s="7" customFormat="1" x14ac:dyDescent="0.25">
      <c r="A29" s="17" t="s">
        <v>16</v>
      </c>
      <c r="B29" s="18" t="s">
        <v>30</v>
      </c>
      <c r="C29" s="10">
        <v>1.4999999999999999E-2</v>
      </c>
      <c r="D29" s="18" t="s">
        <v>89</v>
      </c>
      <c r="E29" s="39" t="s">
        <v>134</v>
      </c>
      <c r="F29" s="21">
        <f t="shared" si="0"/>
        <v>38.987250000000003</v>
      </c>
    </row>
    <row r="30" spans="1:6" s="7" customFormat="1" x14ac:dyDescent="0.25">
      <c r="A30" s="17" t="s">
        <v>19</v>
      </c>
      <c r="B30" s="18" t="s">
        <v>31</v>
      </c>
      <c r="C30" s="10">
        <v>0.01</v>
      </c>
      <c r="D30" s="19" t="s">
        <v>88</v>
      </c>
      <c r="E30" s="22" t="s">
        <v>135</v>
      </c>
      <c r="F30" s="21">
        <f t="shared" si="0"/>
        <v>25.991500000000002</v>
      </c>
    </row>
    <row r="31" spans="1:6" s="7" customFormat="1" ht="30" x14ac:dyDescent="0.25">
      <c r="A31" s="17" t="s">
        <v>20</v>
      </c>
      <c r="B31" s="18" t="s">
        <v>32</v>
      </c>
      <c r="C31" s="10">
        <v>6.0000000000000001E-3</v>
      </c>
      <c r="D31" s="23" t="s">
        <v>90</v>
      </c>
      <c r="E31" s="24" t="s">
        <v>136</v>
      </c>
      <c r="F31" s="21">
        <f t="shared" si="0"/>
        <v>15.594900000000001</v>
      </c>
    </row>
    <row r="32" spans="1:6" s="7" customFormat="1" x14ac:dyDescent="0.25">
      <c r="A32" s="17" t="s">
        <v>33</v>
      </c>
      <c r="B32" s="18" t="s">
        <v>34</v>
      </c>
      <c r="C32" s="10">
        <v>2E-3</v>
      </c>
      <c r="D32" s="19" t="s">
        <v>91</v>
      </c>
      <c r="E32" s="22" t="s">
        <v>137</v>
      </c>
      <c r="F32" s="21">
        <f t="shared" si="0"/>
        <v>5.1983000000000006</v>
      </c>
    </row>
    <row r="33" spans="1:6" s="7" customFormat="1" ht="30" x14ac:dyDescent="0.25">
      <c r="A33" s="17" t="s">
        <v>35</v>
      </c>
      <c r="B33" s="18" t="s">
        <v>36</v>
      </c>
      <c r="C33" s="10">
        <v>0.08</v>
      </c>
      <c r="D33" s="23" t="s">
        <v>92</v>
      </c>
      <c r="E33" s="24" t="s">
        <v>138</v>
      </c>
      <c r="F33" s="21">
        <f t="shared" si="0"/>
        <v>207.93200000000002</v>
      </c>
    </row>
    <row r="34" spans="1:6" x14ac:dyDescent="0.25">
      <c r="A34" s="39"/>
      <c r="B34" s="80" t="s">
        <v>7</v>
      </c>
      <c r="C34" s="93">
        <f>SUM(C26:C33)</f>
        <v>0.39800000000000008</v>
      </c>
      <c r="D34" s="92"/>
      <c r="E34" s="92"/>
      <c r="F34" s="92">
        <f>ROUND(SUM(F26:F33),2)</f>
        <v>1034.46</v>
      </c>
    </row>
    <row r="35" spans="1:6" x14ac:dyDescent="0.25">
      <c r="A35" s="141"/>
      <c r="B35" s="116"/>
      <c r="C35" s="116"/>
      <c r="D35" s="116"/>
      <c r="E35" s="116"/>
      <c r="F35" s="116"/>
    </row>
    <row r="36" spans="1:6" x14ac:dyDescent="0.25">
      <c r="A36" s="127" t="s">
        <v>37</v>
      </c>
      <c r="B36" s="142"/>
      <c r="C36" s="142"/>
      <c r="D36" s="142"/>
      <c r="E36" s="142"/>
      <c r="F36" s="142"/>
    </row>
    <row r="38" spans="1:6" x14ac:dyDescent="0.25">
      <c r="A38" s="80" t="s">
        <v>38</v>
      </c>
      <c r="B38" s="81" t="s">
        <v>39</v>
      </c>
      <c r="C38" s="113" t="s">
        <v>98</v>
      </c>
      <c r="D38" s="113"/>
      <c r="E38" s="80" t="s">
        <v>93</v>
      </c>
      <c r="F38" s="81" t="s">
        <v>26</v>
      </c>
    </row>
    <row r="39" spans="1:6" s="7" customFormat="1" ht="45" customHeight="1" x14ac:dyDescent="0.25">
      <c r="A39" s="68" t="s">
        <v>15</v>
      </c>
      <c r="B39" s="69" t="s">
        <v>83</v>
      </c>
      <c r="C39" s="136" t="s">
        <v>142</v>
      </c>
      <c r="D39" s="136"/>
      <c r="E39" s="70" t="s">
        <v>143</v>
      </c>
      <c r="F39" s="71">
        <f>(4.9*2*22)-(F7*0.06)</f>
        <v>85.033400000000029</v>
      </c>
    </row>
    <row r="40" spans="1:6" s="7" customFormat="1" ht="30" customHeight="1" x14ac:dyDescent="0.25">
      <c r="A40" s="68" t="s">
        <v>17</v>
      </c>
      <c r="B40" s="69" t="s">
        <v>40</v>
      </c>
      <c r="C40" s="136" t="s">
        <v>144</v>
      </c>
      <c r="D40" s="136"/>
      <c r="E40" s="70" t="s">
        <v>145</v>
      </c>
      <c r="F40" s="72">
        <f>(14.28*22*0.8)</f>
        <v>251.32799999999997</v>
      </c>
    </row>
    <row r="41" spans="1:6" s="7" customFormat="1" ht="30" customHeight="1" x14ac:dyDescent="0.25">
      <c r="A41" s="17" t="s">
        <v>18</v>
      </c>
      <c r="B41" s="26" t="s">
        <v>41</v>
      </c>
      <c r="C41" s="137" t="s">
        <v>146</v>
      </c>
      <c r="D41" s="137"/>
      <c r="E41" s="61" t="s">
        <v>111</v>
      </c>
      <c r="F41" s="62">
        <v>146</v>
      </c>
    </row>
    <row r="42" spans="1:6" s="7" customFormat="1" ht="30" customHeight="1" x14ac:dyDescent="0.25">
      <c r="A42" s="17" t="s">
        <v>16</v>
      </c>
      <c r="B42" s="18" t="s">
        <v>147</v>
      </c>
      <c r="C42" s="137" t="s">
        <v>148</v>
      </c>
      <c r="D42" s="137"/>
      <c r="E42" s="61" t="s">
        <v>111</v>
      </c>
      <c r="F42" s="12">
        <v>12.11</v>
      </c>
    </row>
    <row r="43" spans="1:6" s="7" customFormat="1" ht="30" customHeight="1" x14ac:dyDescent="0.25">
      <c r="A43" s="17" t="s">
        <v>19</v>
      </c>
      <c r="B43" s="18" t="s">
        <v>149</v>
      </c>
      <c r="C43" s="137" t="s">
        <v>150</v>
      </c>
      <c r="D43" s="137"/>
      <c r="E43" s="61" t="s">
        <v>111</v>
      </c>
      <c r="F43" s="12">
        <v>4.1500000000000004</v>
      </c>
    </row>
    <row r="44" spans="1:6" x14ac:dyDescent="0.25">
      <c r="A44" s="39"/>
      <c r="B44" s="80" t="s">
        <v>7</v>
      </c>
      <c r="C44" s="138"/>
      <c r="D44" s="139"/>
      <c r="E44" s="92"/>
      <c r="F44" s="92">
        <f>ROUND(SUM(F39:F43),2)</f>
        <v>498.62</v>
      </c>
    </row>
    <row r="46" spans="1:6" x14ac:dyDescent="0.25">
      <c r="A46" s="127" t="s">
        <v>43</v>
      </c>
      <c r="B46" s="127"/>
      <c r="C46" s="127"/>
      <c r="D46" s="127"/>
      <c r="E46" s="127"/>
      <c r="F46" s="127"/>
    </row>
    <row r="48" spans="1:6" ht="30" customHeight="1" x14ac:dyDescent="0.25">
      <c r="A48" s="80">
        <v>2</v>
      </c>
      <c r="B48" s="91" t="s">
        <v>44</v>
      </c>
      <c r="C48" s="113" t="s">
        <v>26</v>
      </c>
      <c r="D48" s="113"/>
      <c r="E48" s="113"/>
      <c r="F48" s="113"/>
    </row>
    <row r="49" spans="1:6" x14ac:dyDescent="0.25">
      <c r="A49" s="39" t="s">
        <v>21</v>
      </c>
      <c r="B49" s="40" t="s">
        <v>45</v>
      </c>
      <c r="C49" s="118">
        <f>F21</f>
        <v>423.04</v>
      </c>
      <c r="D49" s="118"/>
      <c r="E49" s="118"/>
      <c r="F49" s="119"/>
    </row>
    <row r="50" spans="1:6" x14ac:dyDescent="0.25">
      <c r="A50" s="39" t="s">
        <v>23</v>
      </c>
      <c r="B50" s="16" t="s">
        <v>46</v>
      </c>
      <c r="C50" s="118">
        <f>F34</f>
        <v>1034.46</v>
      </c>
      <c r="D50" s="118"/>
      <c r="E50" s="118"/>
      <c r="F50" s="119"/>
    </row>
    <row r="51" spans="1:6" x14ac:dyDescent="0.25">
      <c r="A51" s="39" t="s">
        <v>38</v>
      </c>
      <c r="B51" s="16" t="s">
        <v>39</v>
      </c>
      <c r="C51" s="118">
        <f>F44</f>
        <v>498.62</v>
      </c>
      <c r="D51" s="118"/>
      <c r="E51" s="118"/>
      <c r="F51" s="119"/>
    </row>
    <row r="52" spans="1:6" x14ac:dyDescent="0.25">
      <c r="A52" s="39"/>
      <c r="B52" s="80" t="s">
        <v>7</v>
      </c>
      <c r="C52" s="135">
        <f>SUM(C49:F51)</f>
        <v>1956.12</v>
      </c>
      <c r="D52" s="135"/>
      <c r="E52" s="135"/>
      <c r="F52" s="135"/>
    </row>
    <row r="54" spans="1:6" x14ac:dyDescent="0.25">
      <c r="A54" s="127" t="s">
        <v>47</v>
      </c>
      <c r="B54" s="127"/>
      <c r="C54" s="127"/>
      <c r="D54" s="127"/>
      <c r="E54" s="127"/>
      <c r="F54" s="127"/>
    </row>
    <row r="55" spans="1:6" x14ac:dyDescent="0.25">
      <c r="A55" s="8"/>
      <c r="B55" s="1"/>
    </row>
    <row r="56" spans="1:6" x14ac:dyDescent="0.25">
      <c r="A56" s="45">
        <v>3</v>
      </c>
      <c r="B56" s="46" t="s">
        <v>48</v>
      </c>
      <c r="C56" s="45" t="s">
        <v>11</v>
      </c>
      <c r="D56" s="45" t="s">
        <v>98</v>
      </c>
      <c r="E56" s="45" t="s">
        <v>93</v>
      </c>
      <c r="F56" s="81" t="s">
        <v>26</v>
      </c>
    </row>
    <row r="57" spans="1:6" s="7" customFormat="1" x14ac:dyDescent="0.25">
      <c r="A57" s="17" t="s">
        <v>15</v>
      </c>
      <c r="B57" s="43" t="s">
        <v>49</v>
      </c>
      <c r="C57" s="47">
        <f>5%/12</f>
        <v>4.1666666666666666E-3</v>
      </c>
      <c r="D57" s="43" t="s">
        <v>151</v>
      </c>
      <c r="E57" s="43" t="s">
        <v>152</v>
      </c>
      <c r="F57" s="79">
        <f t="shared" ref="F57:F62" si="1">$F$13*C57</f>
        <v>9.0671250000000008</v>
      </c>
    </row>
    <row r="58" spans="1:6" x14ac:dyDescent="0.25">
      <c r="A58" s="17" t="s">
        <v>17</v>
      </c>
      <c r="B58" s="43" t="s">
        <v>112</v>
      </c>
      <c r="C58" s="49">
        <f>C33*C57</f>
        <v>3.3333333333333332E-4</v>
      </c>
      <c r="D58" s="43" t="s">
        <v>113</v>
      </c>
      <c r="E58" s="50" t="s">
        <v>153</v>
      </c>
      <c r="F58" s="79">
        <f t="shared" si="1"/>
        <v>0.72537000000000007</v>
      </c>
    </row>
    <row r="59" spans="1:6" ht="30" x14ac:dyDescent="0.25">
      <c r="A59" s="17" t="s">
        <v>18</v>
      </c>
      <c r="B59" s="43" t="s">
        <v>114</v>
      </c>
      <c r="C59" s="51">
        <v>0.02</v>
      </c>
      <c r="D59" s="43" t="s">
        <v>115</v>
      </c>
      <c r="E59" s="43" t="s">
        <v>154</v>
      </c>
      <c r="F59" s="79">
        <f t="shared" si="1"/>
        <v>43.522200000000005</v>
      </c>
    </row>
    <row r="60" spans="1:6" ht="48" customHeight="1" x14ac:dyDescent="0.25">
      <c r="A60" s="17" t="s">
        <v>16</v>
      </c>
      <c r="B60" s="43" t="s">
        <v>50</v>
      </c>
      <c r="C60" s="47">
        <f>7/30/12</f>
        <v>1.9444444444444445E-2</v>
      </c>
      <c r="D60" s="43" t="s">
        <v>116</v>
      </c>
      <c r="E60" s="50" t="s">
        <v>155</v>
      </c>
      <c r="F60" s="79">
        <f t="shared" si="1"/>
        <v>42.313250000000004</v>
      </c>
    </row>
    <row r="61" spans="1:6" ht="29.25" customHeight="1" x14ac:dyDescent="0.25">
      <c r="A61" s="17" t="s">
        <v>19</v>
      </c>
      <c r="B61" s="43" t="s">
        <v>117</v>
      </c>
      <c r="C61" s="47">
        <f>C60*C34</f>
        <v>7.7388888888888906E-3</v>
      </c>
      <c r="D61" s="43" t="s">
        <v>113</v>
      </c>
      <c r="E61" s="50" t="s">
        <v>118</v>
      </c>
      <c r="F61" s="79">
        <f t="shared" si="1"/>
        <v>16.840673500000005</v>
      </c>
    </row>
    <row r="62" spans="1:6" ht="30.75" customHeight="1" x14ac:dyDescent="0.25">
      <c r="A62" s="17" t="s">
        <v>20</v>
      </c>
      <c r="B62" s="43" t="s">
        <v>119</v>
      </c>
      <c r="C62" s="51">
        <v>0.02</v>
      </c>
      <c r="D62" s="43" t="s">
        <v>115</v>
      </c>
      <c r="E62" s="43" t="s">
        <v>154</v>
      </c>
      <c r="F62" s="79">
        <f t="shared" si="1"/>
        <v>43.522200000000005</v>
      </c>
    </row>
    <row r="63" spans="1:6" x14ac:dyDescent="0.25">
      <c r="A63" s="126" t="s">
        <v>7</v>
      </c>
      <c r="B63" s="126"/>
      <c r="C63" s="85">
        <f>SUM(C57:C62)</f>
        <v>7.1683333333333335E-2</v>
      </c>
      <c r="D63" s="86"/>
      <c r="E63" s="87"/>
      <c r="F63" s="90">
        <f>ROUND(SUM(F57:F62),2)</f>
        <v>155.99</v>
      </c>
    </row>
    <row r="65" spans="1:6" x14ac:dyDescent="0.25">
      <c r="A65" s="127" t="s">
        <v>51</v>
      </c>
      <c r="B65" s="127"/>
      <c r="C65" s="127"/>
      <c r="D65" s="127"/>
      <c r="E65" s="127"/>
      <c r="F65" s="127"/>
    </row>
    <row r="67" spans="1:6" x14ac:dyDescent="0.25">
      <c r="A67" s="131" t="s">
        <v>52</v>
      </c>
      <c r="B67" s="131"/>
      <c r="C67" s="131"/>
      <c r="D67" s="131"/>
      <c r="E67" s="131"/>
      <c r="F67" s="131"/>
    </row>
    <row r="69" spans="1:6" x14ac:dyDescent="0.25">
      <c r="A69" s="80" t="s">
        <v>53</v>
      </c>
      <c r="B69" s="81" t="s">
        <v>54</v>
      </c>
      <c r="C69" s="80" t="s">
        <v>11</v>
      </c>
      <c r="D69" s="80" t="s">
        <v>98</v>
      </c>
      <c r="E69" s="80" t="s">
        <v>93</v>
      </c>
      <c r="F69" s="81" t="s">
        <v>26</v>
      </c>
    </row>
    <row r="70" spans="1:6" ht="30" x14ac:dyDescent="0.25">
      <c r="A70" s="17" t="s">
        <v>15</v>
      </c>
      <c r="B70" s="43" t="s">
        <v>120</v>
      </c>
      <c r="C70" s="49">
        <f>C20/12</f>
        <v>9.2583333333333337E-3</v>
      </c>
      <c r="D70" s="43" t="s">
        <v>121</v>
      </c>
      <c r="E70" s="43" t="s">
        <v>157</v>
      </c>
      <c r="F70" s="29">
        <f>$F$13*C70</f>
        <v>20.147151750000003</v>
      </c>
    </row>
    <row r="71" spans="1:6" ht="31.5" customHeight="1" x14ac:dyDescent="0.25">
      <c r="A71" s="17" t="s">
        <v>17</v>
      </c>
      <c r="B71" s="43" t="s">
        <v>122</v>
      </c>
      <c r="C71" s="49">
        <f>'ATAS-BAHIA'!F6</f>
        <v>2.8E-3</v>
      </c>
      <c r="D71" s="43" t="s">
        <v>123</v>
      </c>
      <c r="E71" s="132" t="s">
        <v>168</v>
      </c>
      <c r="F71" s="29">
        <f>$F$13*C71</f>
        <v>6.093108</v>
      </c>
    </row>
    <row r="72" spans="1:6" s="7" customFormat="1" ht="26.25" customHeight="1" x14ac:dyDescent="0.25">
      <c r="A72" s="17" t="s">
        <v>18</v>
      </c>
      <c r="B72" s="43" t="s">
        <v>124</v>
      </c>
      <c r="C72" s="49">
        <f>'ATAS-BAHIA'!F7</f>
        <v>3.0000000000000003E-4</v>
      </c>
      <c r="D72" s="43" t="s">
        <v>125</v>
      </c>
      <c r="E72" s="133"/>
      <c r="F72" s="29">
        <f>$F$13*C72</f>
        <v>0.65283300000000011</v>
      </c>
    </row>
    <row r="73" spans="1:6" ht="33.75" customHeight="1" x14ac:dyDescent="0.25">
      <c r="A73" s="17" t="s">
        <v>16</v>
      </c>
      <c r="B73" s="43" t="s">
        <v>126</v>
      </c>
      <c r="C73" s="49">
        <f>'ATAS-BAHIA'!F8</f>
        <v>2.5500000000000002E-3</v>
      </c>
      <c r="D73" s="43" t="s">
        <v>127</v>
      </c>
      <c r="E73" s="133"/>
      <c r="F73" s="29">
        <f>$F$13*C73</f>
        <v>5.5490805000000005</v>
      </c>
    </row>
    <row r="74" spans="1:6" ht="29.25" customHeight="1" x14ac:dyDescent="0.25">
      <c r="A74" s="17" t="s">
        <v>19</v>
      </c>
      <c r="B74" s="43" t="s">
        <v>128</v>
      </c>
      <c r="C74" s="49">
        <f>'ATAS-BAHIA'!F9</f>
        <v>6.9999999999999999E-4</v>
      </c>
      <c r="D74" s="43" t="s">
        <v>129</v>
      </c>
      <c r="E74" s="134"/>
      <c r="F74" s="29">
        <f>$F$13*C74</f>
        <v>1.523277</v>
      </c>
    </row>
    <row r="75" spans="1:6" ht="24" customHeight="1" x14ac:dyDescent="0.25">
      <c r="A75" s="126" t="s">
        <v>7</v>
      </c>
      <c r="B75" s="126"/>
      <c r="C75" s="85">
        <f>SUM(C69:C74)</f>
        <v>1.5608333333333333E-2</v>
      </c>
      <c r="D75" s="86"/>
      <c r="E75" s="87"/>
      <c r="F75" s="87">
        <f>ROUND(SUM(F70:F74),2)</f>
        <v>33.97</v>
      </c>
    </row>
    <row r="76" spans="1:6" x14ac:dyDescent="0.25">
      <c r="A76" s="30"/>
      <c r="B76" s="31"/>
      <c r="C76" s="31"/>
      <c r="D76" s="32"/>
      <c r="E76" s="31"/>
      <c r="F76" s="14"/>
    </row>
    <row r="77" spans="1:6" ht="25.5" customHeight="1" x14ac:dyDescent="0.25">
      <c r="A77" s="45" t="s">
        <v>55</v>
      </c>
      <c r="B77" s="46" t="s">
        <v>56</v>
      </c>
      <c r="C77" s="45" t="s">
        <v>11</v>
      </c>
      <c r="D77" s="45" t="s">
        <v>98</v>
      </c>
      <c r="E77" s="45" t="s">
        <v>93</v>
      </c>
      <c r="F77" s="52" t="s">
        <v>26</v>
      </c>
    </row>
    <row r="78" spans="1:6" ht="45" x14ac:dyDescent="0.25">
      <c r="A78" s="17" t="s">
        <v>15</v>
      </c>
      <c r="B78" s="20" t="s">
        <v>57</v>
      </c>
      <c r="C78" s="53">
        <v>0</v>
      </c>
      <c r="D78" s="43" t="s">
        <v>97</v>
      </c>
      <c r="E78" s="17"/>
      <c r="F78" s="54">
        <v>0</v>
      </c>
    </row>
    <row r="79" spans="1:6" ht="15" customHeight="1" x14ac:dyDescent="0.25">
      <c r="A79" s="30"/>
      <c r="B79" s="31"/>
      <c r="C79" s="31"/>
      <c r="D79" s="32"/>
      <c r="E79" s="31"/>
      <c r="F79" s="14"/>
    </row>
    <row r="80" spans="1:6" ht="13.5" customHeight="1" x14ac:dyDescent="0.25">
      <c r="A80" s="125" t="s">
        <v>58</v>
      </c>
      <c r="B80" s="125"/>
      <c r="C80" s="125"/>
      <c r="D80" s="125"/>
      <c r="E80" s="125"/>
      <c r="F80" s="125"/>
    </row>
    <row r="81" spans="1:6" ht="15.75" customHeight="1" x14ac:dyDescent="0.25">
      <c r="A81" s="55"/>
      <c r="B81" s="55"/>
      <c r="C81" s="55"/>
      <c r="D81" s="55"/>
      <c r="E81" s="55"/>
      <c r="F81" s="55"/>
    </row>
    <row r="82" spans="1:6" x14ac:dyDescent="0.25">
      <c r="A82" s="56">
        <v>4</v>
      </c>
      <c r="B82" s="57" t="s">
        <v>59</v>
      </c>
      <c r="C82" s="56" t="s">
        <v>11</v>
      </c>
      <c r="D82" s="56" t="s">
        <v>98</v>
      </c>
      <c r="E82" s="56" t="s">
        <v>93</v>
      </c>
      <c r="F82" s="58" t="s">
        <v>26</v>
      </c>
    </row>
    <row r="83" spans="1:6" x14ac:dyDescent="0.25">
      <c r="A83" s="17" t="s">
        <v>53</v>
      </c>
      <c r="B83" s="43" t="s">
        <v>54</v>
      </c>
      <c r="C83" s="17"/>
      <c r="D83" s="17"/>
      <c r="E83" s="17"/>
      <c r="F83" s="48">
        <f>F75</f>
        <v>33.97</v>
      </c>
    </row>
    <row r="84" spans="1:6" ht="30" x14ac:dyDescent="0.25">
      <c r="A84" s="17" t="s">
        <v>55</v>
      </c>
      <c r="B84" s="43" t="s">
        <v>60</v>
      </c>
      <c r="C84" s="17"/>
      <c r="D84" s="28" t="s">
        <v>156</v>
      </c>
      <c r="E84" s="17"/>
      <c r="F84" s="54">
        <v>0</v>
      </c>
    </row>
    <row r="85" spans="1:6" x14ac:dyDescent="0.25">
      <c r="A85" s="126" t="s">
        <v>7</v>
      </c>
      <c r="B85" s="126"/>
      <c r="C85" s="86"/>
      <c r="D85" s="86"/>
      <c r="E85" s="87"/>
      <c r="F85" s="89">
        <f>F83</f>
        <v>33.97</v>
      </c>
    </row>
    <row r="87" spans="1:6" x14ac:dyDescent="0.25">
      <c r="A87" s="127" t="s">
        <v>61</v>
      </c>
      <c r="B87" s="127"/>
      <c r="C87" s="127"/>
      <c r="D87" s="127"/>
      <c r="E87" s="127"/>
      <c r="F87" s="127"/>
    </row>
    <row r="89" spans="1:6" x14ac:dyDescent="0.25">
      <c r="A89" s="80">
        <v>5</v>
      </c>
      <c r="B89" s="88" t="s">
        <v>62</v>
      </c>
      <c r="C89" s="128" t="s">
        <v>93</v>
      </c>
      <c r="D89" s="129"/>
      <c r="E89" s="130"/>
      <c r="F89" s="80" t="s">
        <v>26</v>
      </c>
    </row>
    <row r="90" spans="1:6" x14ac:dyDescent="0.25">
      <c r="A90" s="39" t="s">
        <v>15</v>
      </c>
      <c r="B90" s="16" t="s">
        <v>63</v>
      </c>
      <c r="C90" s="20"/>
      <c r="D90" s="20"/>
      <c r="E90" s="20"/>
      <c r="F90" s="3">
        <v>0</v>
      </c>
    </row>
    <row r="91" spans="1:6" x14ac:dyDescent="0.25">
      <c r="A91" s="39" t="s">
        <v>17</v>
      </c>
      <c r="B91" s="16" t="s">
        <v>64</v>
      </c>
      <c r="C91" s="20"/>
      <c r="D91" s="20"/>
      <c r="E91" s="20"/>
      <c r="F91" s="33">
        <v>0</v>
      </c>
    </row>
    <row r="92" spans="1:6" x14ac:dyDescent="0.25">
      <c r="A92" s="39" t="s">
        <v>18</v>
      </c>
      <c r="B92" s="16" t="s">
        <v>65</v>
      </c>
      <c r="C92" s="20"/>
      <c r="D92" s="20"/>
      <c r="E92" s="20"/>
      <c r="F92" s="33">
        <v>0</v>
      </c>
    </row>
    <row r="93" spans="1:6" x14ac:dyDescent="0.25">
      <c r="A93" s="39" t="s">
        <v>16</v>
      </c>
      <c r="B93" s="16" t="s">
        <v>42</v>
      </c>
      <c r="C93" s="20"/>
      <c r="D93" s="20"/>
      <c r="E93" s="20"/>
      <c r="F93" s="3">
        <v>0</v>
      </c>
    </row>
    <row r="94" spans="1:6" x14ac:dyDescent="0.25">
      <c r="A94" s="59"/>
      <c r="B94" s="80" t="s">
        <v>7</v>
      </c>
      <c r="C94" s="81"/>
      <c r="D94" s="81"/>
      <c r="E94" s="81"/>
      <c r="F94" s="84">
        <f>F93+F92+F91+F90</f>
        <v>0</v>
      </c>
    </row>
    <row r="96" spans="1:6" x14ac:dyDescent="0.25">
      <c r="A96" s="127" t="s">
        <v>66</v>
      </c>
      <c r="B96" s="127"/>
      <c r="C96" s="127"/>
      <c r="D96" s="127"/>
      <c r="E96" s="127"/>
      <c r="F96" s="127"/>
    </row>
    <row r="98" spans="1:7" x14ac:dyDescent="0.25">
      <c r="A98" s="80">
        <v>6</v>
      </c>
      <c r="B98" s="81" t="s">
        <v>67</v>
      </c>
      <c r="C98" s="80" t="s">
        <v>11</v>
      </c>
      <c r="D98" s="113" t="s">
        <v>93</v>
      </c>
      <c r="E98" s="113"/>
      <c r="F98" s="80" t="s">
        <v>26</v>
      </c>
    </row>
    <row r="99" spans="1:7" ht="24.75" customHeight="1" x14ac:dyDescent="0.25">
      <c r="A99" s="39" t="s">
        <v>15</v>
      </c>
      <c r="B99" s="36" t="s">
        <v>68</v>
      </c>
      <c r="C99" s="63">
        <v>0.03</v>
      </c>
      <c r="D99" s="74"/>
      <c r="E99" s="74"/>
      <c r="F99" s="29">
        <f>C116*C99</f>
        <v>129.66569999999999</v>
      </c>
      <c r="G99" s="35"/>
    </row>
    <row r="100" spans="1:7" ht="22.5" customHeight="1" x14ac:dyDescent="0.25">
      <c r="A100" s="39" t="s">
        <v>17</v>
      </c>
      <c r="B100" s="36" t="s">
        <v>69</v>
      </c>
      <c r="C100" s="63">
        <v>6.7900000000000002E-2</v>
      </c>
      <c r="D100" s="74"/>
      <c r="E100" s="74"/>
      <c r="F100" s="29">
        <f>(C116+F99)*C100</f>
        <v>302.28100202999997</v>
      </c>
      <c r="G100" s="35"/>
    </row>
    <row r="101" spans="1:7" x14ac:dyDescent="0.25">
      <c r="A101" s="39" t="s">
        <v>18</v>
      </c>
      <c r="B101" s="65" t="s">
        <v>70</v>
      </c>
      <c r="C101" s="36"/>
      <c r="D101" s="120"/>
      <c r="E101" s="120"/>
      <c r="F101" s="66">
        <f>SUM(F102:F104)</f>
        <v>790.05</v>
      </c>
    </row>
    <row r="102" spans="1:7" ht="30" customHeight="1" x14ac:dyDescent="0.25">
      <c r="A102" s="39"/>
      <c r="B102" s="36" t="s">
        <v>71</v>
      </c>
      <c r="C102" s="64">
        <v>9.2499999999999999E-2</v>
      </c>
      <c r="D102" s="121" t="s">
        <v>130</v>
      </c>
      <c r="E102" s="121"/>
      <c r="F102" s="29">
        <f>ROUND((C116+F99+F100)/(1-C105)*C102,2)</f>
        <v>512.84</v>
      </c>
      <c r="G102" s="35"/>
    </row>
    <row r="103" spans="1:7" ht="20.100000000000001" customHeight="1" x14ac:dyDescent="0.25">
      <c r="A103" s="39"/>
      <c r="B103" s="36" t="s">
        <v>72</v>
      </c>
      <c r="C103" s="64">
        <v>0</v>
      </c>
      <c r="D103" s="121" t="s">
        <v>99</v>
      </c>
      <c r="E103" s="121"/>
      <c r="F103" s="60">
        <v>0</v>
      </c>
    </row>
    <row r="104" spans="1:7" ht="20.100000000000001" customHeight="1" x14ac:dyDescent="0.25">
      <c r="A104" s="39"/>
      <c r="B104" s="36" t="s">
        <v>73</v>
      </c>
      <c r="C104" s="64">
        <v>0.05</v>
      </c>
      <c r="D104" s="122" t="s">
        <v>96</v>
      </c>
      <c r="E104" s="122"/>
      <c r="F104" s="29">
        <f>ROUND((C116+F99+F100)/(1-C105)*C104,2)</f>
        <v>277.20999999999998</v>
      </c>
    </row>
    <row r="105" spans="1:7" x14ac:dyDescent="0.25">
      <c r="A105" s="39"/>
      <c r="B105" s="80" t="s">
        <v>7</v>
      </c>
      <c r="C105" s="82">
        <f>SUM(C102:C104)</f>
        <v>0.14250000000000002</v>
      </c>
      <c r="D105" s="81"/>
      <c r="E105" s="81"/>
      <c r="F105" s="83">
        <f>ROUND(F101+F100+F99,2)</f>
        <v>1222</v>
      </c>
    </row>
    <row r="107" spans="1:7" x14ac:dyDescent="0.25">
      <c r="A107" s="34" t="s">
        <v>76</v>
      </c>
      <c r="B107" s="123" t="s">
        <v>77</v>
      </c>
      <c r="C107" s="116"/>
      <c r="D107" s="116"/>
      <c r="E107" s="116"/>
      <c r="F107" s="116"/>
    </row>
    <row r="109" spans="1:7" x14ac:dyDescent="0.25">
      <c r="A109" s="39"/>
      <c r="B109" s="81" t="s">
        <v>78</v>
      </c>
      <c r="C109" s="124" t="s">
        <v>26</v>
      </c>
      <c r="D109" s="124"/>
      <c r="E109" s="124"/>
      <c r="F109" s="124"/>
    </row>
    <row r="110" spans="1:7" x14ac:dyDescent="0.25">
      <c r="A110" s="39"/>
      <c r="B110" s="81" t="s">
        <v>79</v>
      </c>
      <c r="C110" s="124"/>
      <c r="D110" s="124"/>
      <c r="E110" s="124"/>
      <c r="F110" s="124"/>
    </row>
    <row r="111" spans="1:7" x14ac:dyDescent="0.25">
      <c r="A111" s="39" t="s">
        <v>15</v>
      </c>
      <c r="B111" s="16" t="s">
        <v>8</v>
      </c>
      <c r="C111" s="118">
        <f>F13</f>
        <v>2176.11</v>
      </c>
      <c r="D111" s="119"/>
      <c r="E111" s="119"/>
      <c r="F111" s="119"/>
    </row>
    <row r="112" spans="1:7" x14ac:dyDescent="0.25">
      <c r="A112" s="39" t="s">
        <v>17</v>
      </c>
      <c r="B112" s="16" t="s">
        <v>80</v>
      </c>
      <c r="C112" s="118">
        <f>C52</f>
        <v>1956.12</v>
      </c>
      <c r="D112" s="119"/>
      <c r="E112" s="119"/>
      <c r="F112" s="119"/>
    </row>
    <row r="113" spans="1:7" x14ac:dyDescent="0.25">
      <c r="A113" s="39" t="s">
        <v>18</v>
      </c>
      <c r="B113" s="16" t="s">
        <v>47</v>
      </c>
      <c r="C113" s="118">
        <f>F63</f>
        <v>155.99</v>
      </c>
      <c r="D113" s="119"/>
      <c r="E113" s="119"/>
      <c r="F113" s="119"/>
    </row>
    <row r="114" spans="1:7" x14ac:dyDescent="0.25">
      <c r="A114" s="39" t="s">
        <v>16</v>
      </c>
      <c r="B114" s="16" t="s">
        <v>51</v>
      </c>
      <c r="C114" s="118">
        <f>F85</f>
        <v>33.97</v>
      </c>
      <c r="D114" s="119"/>
      <c r="E114" s="119"/>
      <c r="F114" s="119"/>
    </row>
    <row r="115" spans="1:7" x14ac:dyDescent="0.25">
      <c r="A115" s="39" t="s">
        <v>19</v>
      </c>
      <c r="B115" s="16" t="s">
        <v>61</v>
      </c>
      <c r="C115" s="118">
        <f>F94</f>
        <v>0</v>
      </c>
      <c r="D115" s="119"/>
      <c r="E115" s="119"/>
      <c r="F115" s="119"/>
    </row>
    <row r="116" spans="1:7" x14ac:dyDescent="0.25">
      <c r="A116" s="39"/>
      <c r="B116" s="13" t="s">
        <v>81</v>
      </c>
      <c r="C116" s="118">
        <f>ROUND(SUM(C111:F115),2)</f>
        <v>4322.1899999999996</v>
      </c>
      <c r="D116" s="119"/>
      <c r="E116" s="119"/>
      <c r="F116" s="119"/>
    </row>
    <row r="117" spans="1:7" x14ac:dyDescent="0.25">
      <c r="A117" s="39" t="s">
        <v>20</v>
      </c>
      <c r="B117" s="16" t="s">
        <v>66</v>
      </c>
      <c r="C117" s="111">
        <f>F105</f>
        <v>1222</v>
      </c>
      <c r="D117" s="111"/>
      <c r="E117" s="111"/>
      <c r="F117" s="111"/>
    </row>
    <row r="118" spans="1:7" x14ac:dyDescent="0.25">
      <c r="A118" s="39"/>
      <c r="B118" s="80" t="s">
        <v>82</v>
      </c>
      <c r="C118" s="112">
        <f>C117+C116</f>
        <v>5544.19</v>
      </c>
      <c r="D118" s="113"/>
      <c r="E118" s="113"/>
      <c r="F118" s="113"/>
      <c r="G118" s="35"/>
    </row>
    <row r="120" spans="1:7" ht="39.950000000000003" customHeight="1" x14ac:dyDescent="0.25">
      <c r="A120" s="37"/>
      <c r="B120" s="114"/>
      <c r="C120" s="115"/>
      <c r="D120" s="115"/>
      <c r="E120" s="115"/>
      <c r="F120" s="115"/>
      <c r="G120" s="35"/>
    </row>
    <row r="121" spans="1:7" x14ac:dyDescent="0.25">
      <c r="C121" s="116"/>
      <c r="D121" s="116"/>
      <c r="E121" s="116"/>
      <c r="F121" s="116"/>
    </row>
    <row r="122" spans="1:7" x14ac:dyDescent="0.25">
      <c r="C122" s="116"/>
      <c r="D122" s="116"/>
      <c r="E122" s="116"/>
      <c r="F122" s="116"/>
    </row>
    <row r="123" spans="1:7" x14ac:dyDescent="0.25">
      <c r="A123" s="117"/>
      <c r="C123" s="116"/>
      <c r="D123" s="116"/>
      <c r="E123" s="116"/>
      <c r="F123" s="116"/>
    </row>
    <row r="124" spans="1:7" x14ac:dyDescent="0.25">
      <c r="A124" s="117"/>
      <c r="B124" s="42"/>
      <c r="C124" s="116"/>
      <c r="D124" s="116"/>
      <c r="E124" s="116"/>
      <c r="F124" s="116"/>
    </row>
  </sheetData>
  <mergeCells count="55">
    <mergeCell ref="A63:B63"/>
    <mergeCell ref="A75:B75"/>
    <mergeCell ref="A80:F80"/>
    <mergeCell ref="A85:B85"/>
    <mergeCell ref="A123:A124"/>
    <mergeCell ref="C123:F124"/>
    <mergeCell ref="C111:F111"/>
    <mergeCell ref="C112:F112"/>
    <mergeCell ref="C113:F113"/>
    <mergeCell ref="C114:F114"/>
    <mergeCell ref="C115:F115"/>
    <mergeCell ref="C116:F116"/>
    <mergeCell ref="C117:F117"/>
    <mergeCell ref="C118:F118"/>
    <mergeCell ref="B120:F120"/>
    <mergeCell ref="C121:F121"/>
    <mergeCell ref="A65:F65"/>
    <mergeCell ref="C122:F122"/>
    <mergeCell ref="C109:F110"/>
    <mergeCell ref="A87:F87"/>
    <mergeCell ref="C89:E89"/>
    <mergeCell ref="A96:F96"/>
    <mergeCell ref="D98:E98"/>
    <mergeCell ref="D102:E102"/>
    <mergeCell ref="D103:E103"/>
    <mergeCell ref="D104:E104"/>
    <mergeCell ref="B107:F107"/>
    <mergeCell ref="D101:E101"/>
    <mergeCell ref="A67:F67"/>
    <mergeCell ref="E71:E74"/>
    <mergeCell ref="C49:F49"/>
    <mergeCell ref="C50:F50"/>
    <mergeCell ref="C51:F51"/>
    <mergeCell ref="C52:F52"/>
    <mergeCell ref="A54:F54"/>
    <mergeCell ref="C40:D40"/>
    <mergeCell ref="C42:D42"/>
    <mergeCell ref="A46:F46"/>
    <mergeCell ref="C48:F48"/>
    <mergeCell ref="C41:D41"/>
    <mergeCell ref="C43:D43"/>
    <mergeCell ref="C44:D44"/>
    <mergeCell ref="A14:F14"/>
    <mergeCell ref="C2:D2"/>
    <mergeCell ref="A4:G4"/>
    <mergeCell ref="C6:E6"/>
    <mergeCell ref="C7:E7"/>
    <mergeCell ref="A36:F36"/>
    <mergeCell ref="C38:D38"/>
    <mergeCell ref="C39:D39"/>
    <mergeCell ref="A15:F15"/>
    <mergeCell ref="A16:F16"/>
    <mergeCell ref="A22:F22"/>
    <mergeCell ref="A23:F23"/>
    <mergeCell ref="A35:F35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rowBreaks count="1" manualBreakCount="1">
    <brk id="74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4"/>
  <sheetViews>
    <sheetView showGridLines="0" showWhiteSpace="0" zoomScale="85" zoomScaleNormal="85" workbookViewId="0">
      <selection activeCell="C101" sqref="C101"/>
    </sheetView>
  </sheetViews>
  <sheetFormatPr defaultRowHeight="15" x14ac:dyDescent="0.25"/>
  <cols>
    <col min="1" max="1" width="6.7109375" style="38" customWidth="1"/>
    <col min="2" max="2" width="56.5703125" bestFit="1" customWidth="1"/>
    <col min="3" max="3" width="12" customWidth="1"/>
    <col min="4" max="4" width="41.140625" customWidth="1"/>
    <col min="5" max="5" width="42.85546875" customWidth="1"/>
    <col min="6" max="6" width="18.42578125" bestFit="1" customWidth="1"/>
    <col min="7" max="7" width="11.7109375" bestFit="1" customWidth="1"/>
    <col min="8" max="26" width="9.140625" customWidth="1"/>
  </cols>
  <sheetData>
    <row r="1" spans="1:7" ht="15.75" thickBot="1" x14ac:dyDescent="0.3"/>
    <row r="2" spans="1:7" ht="15.75" thickBot="1" x14ac:dyDescent="0.3">
      <c r="A2" s="37" t="s">
        <v>75</v>
      </c>
      <c r="B2" s="15" t="s">
        <v>74</v>
      </c>
      <c r="C2" s="143" t="s">
        <v>170</v>
      </c>
      <c r="D2" s="144"/>
    </row>
    <row r="4" spans="1:7" x14ac:dyDescent="0.25">
      <c r="A4" s="123" t="s">
        <v>12</v>
      </c>
      <c r="B4" s="116"/>
      <c r="C4" s="116"/>
      <c r="D4" s="116"/>
      <c r="E4" s="116"/>
      <c r="F4" s="116"/>
      <c r="G4" s="116"/>
    </row>
    <row r="6" spans="1:7" x14ac:dyDescent="0.25">
      <c r="A6" s="80">
        <v>1</v>
      </c>
      <c r="B6" s="80" t="s">
        <v>13</v>
      </c>
      <c r="C6" s="113" t="s">
        <v>98</v>
      </c>
      <c r="D6" s="113"/>
      <c r="E6" s="113"/>
      <c r="F6" s="81" t="s">
        <v>26</v>
      </c>
    </row>
    <row r="7" spans="1:7" ht="30" customHeight="1" x14ac:dyDescent="0.25">
      <c r="A7" s="39" t="s">
        <v>15</v>
      </c>
      <c r="B7" s="16" t="s">
        <v>0</v>
      </c>
      <c r="C7" s="145" t="s">
        <v>141</v>
      </c>
      <c r="D7" s="145"/>
      <c r="E7" s="145"/>
      <c r="F7" s="41">
        <v>3094.01</v>
      </c>
    </row>
    <row r="8" spans="1:7" x14ac:dyDescent="0.25">
      <c r="A8" s="39" t="s">
        <v>17</v>
      </c>
      <c r="B8" s="16" t="s">
        <v>1</v>
      </c>
      <c r="C8" s="16"/>
      <c r="D8" s="9"/>
      <c r="E8" s="9"/>
      <c r="F8" s="9">
        <v>0</v>
      </c>
    </row>
    <row r="9" spans="1:7" x14ac:dyDescent="0.25">
      <c r="A9" s="39" t="s">
        <v>18</v>
      </c>
      <c r="B9" s="16" t="s">
        <v>2</v>
      </c>
      <c r="C9" s="16"/>
      <c r="D9" s="9"/>
      <c r="E9" s="9"/>
      <c r="F9" s="9">
        <v>0</v>
      </c>
    </row>
    <row r="10" spans="1:7" x14ac:dyDescent="0.25">
      <c r="A10" s="39" t="s">
        <v>16</v>
      </c>
      <c r="B10" s="16" t="s">
        <v>3</v>
      </c>
      <c r="C10" s="16"/>
      <c r="D10" s="9"/>
      <c r="E10" s="9"/>
      <c r="F10" s="9">
        <v>0</v>
      </c>
    </row>
    <row r="11" spans="1:7" x14ac:dyDescent="0.25">
      <c r="A11" s="39" t="s">
        <v>19</v>
      </c>
      <c r="B11" s="16" t="s">
        <v>4</v>
      </c>
      <c r="C11" s="16"/>
      <c r="D11" s="9"/>
      <c r="E11" s="9"/>
      <c r="F11" s="9">
        <v>0</v>
      </c>
    </row>
    <row r="12" spans="1:7" x14ac:dyDescent="0.25">
      <c r="A12" s="39" t="s">
        <v>20</v>
      </c>
      <c r="B12" s="16" t="s">
        <v>5</v>
      </c>
      <c r="C12" s="16"/>
      <c r="D12" s="9"/>
      <c r="E12" s="9"/>
      <c r="F12" s="9">
        <v>0</v>
      </c>
    </row>
    <row r="13" spans="1:7" x14ac:dyDescent="0.25">
      <c r="A13" s="39"/>
      <c r="B13" s="80" t="s">
        <v>7</v>
      </c>
      <c r="C13" s="92"/>
      <c r="D13" s="92"/>
      <c r="E13" s="92"/>
      <c r="F13" s="92">
        <f>ROUND(SUM(C7:F12),2)</f>
        <v>3094.01</v>
      </c>
    </row>
    <row r="14" spans="1:7" x14ac:dyDescent="0.25">
      <c r="A14" s="141"/>
      <c r="B14" s="116"/>
      <c r="C14" s="116"/>
      <c r="D14" s="116"/>
      <c r="E14" s="116"/>
      <c r="F14" s="116"/>
    </row>
    <row r="15" spans="1:7" x14ac:dyDescent="0.25">
      <c r="A15" s="146" t="s">
        <v>9</v>
      </c>
      <c r="B15" s="146"/>
      <c r="C15" s="146"/>
      <c r="D15" s="146"/>
      <c r="E15" s="146"/>
      <c r="F15" s="146"/>
    </row>
    <row r="16" spans="1:7" x14ac:dyDescent="0.25">
      <c r="A16" s="140" t="s">
        <v>14</v>
      </c>
      <c r="B16" s="116"/>
      <c r="C16" s="116"/>
      <c r="D16" s="116"/>
      <c r="E16" s="116"/>
      <c r="F16" s="116"/>
    </row>
    <row r="17" spans="1:6" x14ac:dyDescent="0.25">
      <c r="B17" s="1"/>
    </row>
    <row r="18" spans="1:6" x14ac:dyDescent="0.25">
      <c r="A18" s="80" t="s">
        <v>21</v>
      </c>
      <c r="B18" s="81" t="s">
        <v>22</v>
      </c>
      <c r="C18" s="80" t="s">
        <v>11</v>
      </c>
      <c r="D18" s="80" t="s">
        <v>98</v>
      </c>
      <c r="E18" s="80" t="s">
        <v>93</v>
      </c>
      <c r="F18" s="81" t="s">
        <v>26</v>
      </c>
    </row>
    <row r="19" spans="1:6" ht="30" x14ac:dyDescent="0.25">
      <c r="A19" s="17" t="s">
        <v>15</v>
      </c>
      <c r="B19" s="18" t="s">
        <v>10</v>
      </c>
      <c r="C19" s="19">
        <v>8.3299999999999999E-2</v>
      </c>
      <c r="D19" s="43" t="s">
        <v>110</v>
      </c>
      <c r="E19" s="20" t="s">
        <v>94</v>
      </c>
      <c r="F19" s="21">
        <f>F13*C19</f>
        <v>257.73103300000002</v>
      </c>
    </row>
    <row r="20" spans="1:6" ht="45" x14ac:dyDescent="0.25">
      <c r="A20" s="17" t="s">
        <v>17</v>
      </c>
      <c r="B20" s="18" t="s">
        <v>107</v>
      </c>
      <c r="C20" s="19">
        <v>0.1111</v>
      </c>
      <c r="D20" s="44" t="s">
        <v>108</v>
      </c>
      <c r="E20" s="43" t="s">
        <v>109</v>
      </c>
      <c r="F20" s="21">
        <f>F13*C20</f>
        <v>343.74451100000005</v>
      </c>
    </row>
    <row r="21" spans="1:6" x14ac:dyDescent="0.25">
      <c r="A21" s="39"/>
      <c r="B21" s="80" t="s">
        <v>7</v>
      </c>
      <c r="C21" s="93">
        <f>SUM(C19:C20)</f>
        <v>0.19440000000000002</v>
      </c>
      <c r="D21" s="92"/>
      <c r="E21" s="92"/>
      <c r="F21" s="92">
        <f>ROUND(SUM(F19:F20),2)</f>
        <v>601.48</v>
      </c>
    </row>
    <row r="22" spans="1:6" x14ac:dyDescent="0.25">
      <c r="A22" s="141"/>
      <c r="B22" s="116"/>
      <c r="C22" s="116"/>
      <c r="D22" s="116"/>
      <c r="E22" s="116"/>
      <c r="F22" s="116"/>
    </row>
    <row r="23" spans="1:6" x14ac:dyDescent="0.25">
      <c r="A23" s="127" t="s">
        <v>24</v>
      </c>
      <c r="B23" s="127"/>
      <c r="C23" s="127"/>
      <c r="D23" s="127"/>
      <c r="E23" s="127"/>
      <c r="F23" s="127"/>
    </row>
    <row r="25" spans="1:6" x14ac:dyDescent="0.25">
      <c r="A25" s="80" t="s">
        <v>23</v>
      </c>
      <c r="B25" s="81" t="s">
        <v>25</v>
      </c>
      <c r="C25" s="80" t="s">
        <v>11</v>
      </c>
      <c r="D25" s="80" t="s">
        <v>98</v>
      </c>
      <c r="E25" s="80" t="s">
        <v>93</v>
      </c>
      <c r="F25" s="81" t="s">
        <v>26</v>
      </c>
    </row>
    <row r="26" spans="1:6" s="7" customFormat="1" x14ac:dyDescent="0.25">
      <c r="A26" s="17" t="s">
        <v>15</v>
      </c>
      <c r="B26" s="18" t="s">
        <v>27</v>
      </c>
      <c r="C26" s="10">
        <v>0.2</v>
      </c>
      <c r="D26" s="19" t="s">
        <v>86</v>
      </c>
      <c r="E26" s="22" t="s">
        <v>131</v>
      </c>
      <c r="F26" s="21">
        <f t="shared" ref="F26:F33" si="0">($F$13+$F$21)*C26</f>
        <v>739.09800000000007</v>
      </c>
    </row>
    <row r="27" spans="1:6" s="7" customFormat="1" ht="45" x14ac:dyDescent="0.25">
      <c r="A27" s="17" t="s">
        <v>17</v>
      </c>
      <c r="B27" s="18" t="s">
        <v>28</v>
      </c>
      <c r="C27" s="10">
        <v>2.5000000000000001E-2</v>
      </c>
      <c r="D27" s="23" t="s">
        <v>87</v>
      </c>
      <c r="E27" s="24" t="s">
        <v>132</v>
      </c>
      <c r="F27" s="21">
        <f t="shared" si="0"/>
        <v>92.387250000000009</v>
      </c>
    </row>
    <row r="28" spans="1:6" s="7" customFormat="1" ht="60" x14ac:dyDescent="0.25">
      <c r="A28" s="25" t="s">
        <v>18</v>
      </c>
      <c r="B28" s="26" t="s">
        <v>29</v>
      </c>
      <c r="C28" s="11">
        <v>0.06</v>
      </c>
      <c r="D28" s="27" t="s">
        <v>95</v>
      </c>
      <c r="E28" s="75" t="s">
        <v>133</v>
      </c>
      <c r="F28" s="76">
        <f t="shared" si="0"/>
        <v>221.7294</v>
      </c>
    </row>
    <row r="29" spans="1:6" s="7" customFormat="1" x14ac:dyDescent="0.25">
      <c r="A29" s="17" t="s">
        <v>16</v>
      </c>
      <c r="B29" s="18" t="s">
        <v>30</v>
      </c>
      <c r="C29" s="10">
        <v>1.4999999999999999E-2</v>
      </c>
      <c r="D29" s="18" t="s">
        <v>89</v>
      </c>
      <c r="E29" s="39" t="s">
        <v>134</v>
      </c>
      <c r="F29" s="21">
        <f t="shared" si="0"/>
        <v>55.43235</v>
      </c>
    </row>
    <row r="30" spans="1:6" s="7" customFormat="1" x14ac:dyDescent="0.25">
      <c r="A30" s="17" t="s">
        <v>19</v>
      </c>
      <c r="B30" s="18" t="s">
        <v>31</v>
      </c>
      <c r="C30" s="10">
        <v>0.01</v>
      </c>
      <c r="D30" s="19" t="s">
        <v>88</v>
      </c>
      <c r="E30" s="22" t="s">
        <v>135</v>
      </c>
      <c r="F30" s="21">
        <f t="shared" si="0"/>
        <v>36.954900000000002</v>
      </c>
    </row>
    <row r="31" spans="1:6" s="7" customFormat="1" ht="30" x14ac:dyDescent="0.25">
      <c r="A31" s="17" t="s">
        <v>20</v>
      </c>
      <c r="B31" s="18" t="s">
        <v>32</v>
      </c>
      <c r="C31" s="10">
        <v>6.0000000000000001E-3</v>
      </c>
      <c r="D31" s="23" t="s">
        <v>90</v>
      </c>
      <c r="E31" s="24" t="s">
        <v>136</v>
      </c>
      <c r="F31" s="21">
        <f t="shared" si="0"/>
        <v>22.172940000000001</v>
      </c>
    </row>
    <row r="32" spans="1:6" s="7" customFormat="1" x14ac:dyDescent="0.25">
      <c r="A32" s="17" t="s">
        <v>33</v>
      </c>
      <c r="B32" s="18" t="s">
        <v>34</v>
      </c>
      <c r="C32" s="10">
        <v>2E-3</v>
      </c>
      <c r="D32" s="19" t="s">
        <v>91</v>
      </c>
      <c r="E32" s="22" t="s">
        <v>137</v>
      </c>
      <c r="F32" s="21">
        <f t="shared" si="0"/>
        <v>7.3909800000000008</v>
      </c>
    </row>
    <row r="33" spans="1:6" s="7" customFormat="1" ht="30" x14ac:dyDescent="0.25">
      <c r="A33" s="17" t="s">
        <v>35</v>
      </c>
      <c r="B33" s="18" t="s">
        <v>36</v>
      </c>
      <c r="C33" s="10">
        <v>0.08</v>
      </c>
      <c r="D33" s="23" t="s">
        <v>92</v>
      </c>
      <c r="E33" s="24" t="s">
        <v>138</v>
      </c>
      <c r="F33" s="21">
        <f t="shared" si="0"/>
        <v>295.63920000000002</v>
      </c>
    </row>
    <row r="34" spans="1:6" x14ac:dyDescent="0.25">
      <c r="A34" s="39"/>
      <c r="B34" s="80" t="s">
        <v>7</v>
      </c>
      <c r="C34" s="93">
        <f>SUM(C26:C33)</f>
        <v>0.39800000000000008</v>
      </c>
      <c r="D34" s="92"/>
      <c r="E34" s="92"/>
      <c r="F34" s="92">
        <f>ROUND(SUM(F26:F33),2)</f>
        <v>1470.81</v>
      </c>
    </row>
    <row r="35" spans="1:6" x14ac:dyDescent="0.25">
      <c r="A35" s="141"/>
      <c r="B35" s="116"/>
      <c r="C35" s="116"/>
      <c r="D35" s="116"/>
      <c r="E35" s="116"/>
      <c r="F35" s="116"/>
    </row>
    <row r="36" spans="1:6" x14ac:dyDescent="0.25">
      <c r="A36" s="127" t="s">
        <v>37</v>
      </c>
      <c r="B36" s="142"/>
      <c r="C36" s="142"/>
      <c r="D36" s="142"/>
      <c r="E36" s="142"/>
      <c r="F36" s="142"/>
    </row>
    <row r="38" spans="1:6" x14ac:dyDescent="0.25">
      <c r="A38" s="80" t="s">
        <v>38</v>
      </c>
      <c r="B38" s="81" t="s">
        <v>39</v>
      </c>
      <c r="C38" s="113" t="s">
        <v>98</v>
      </c>
      <c r="D38" s="113"/>
      <c r="E38" s="80" t="s">
        <v>93</v>
      </c>
      <c r="F38" s="81" t="s">
        <v>26</v>
      </c>
    </row>
    <row r="39" spans="1:6" s="7" customFormat="1" ht="45" customHeight="1" x14ac:dyDescent="0.25">
      <c r="A39" s="68" t="s">
        <v>15</v>
      </c>
      <c r="B39" s="69" t="s">
        <v>83</v>
      </c>
      <c r="C39" s="136" t="s">
        <v>142</v>
      </c>
      <c r="D39" s="136"/>
      <c r="E39" s="70" t="s">
        <v>143</v>
      </c>
      <c r="F39" s="71">
        <f>(4.9*2*22)-(F7*0.06)</f>
        <v>29.959400000000016</v>
      </c>
    </row>
    <row r="40" spans="1:6" s="7" customFormat="1" ht="30" customHeight="1" x14ac:dyDescent="0.25">
      <c r="A40" s="68" t="s">
        <v>17</v>
      </c>
      <c r="B40" s="69" t="s">
        <v>40</v>
      </c>
      <c r="C40" s="136" t="s">
        <v>144</v>
      </c>
      <c r="D40" s="136"/>
      <c r="E40" s="70" t="s">
        <v>145</v>
      </c>
      <c r="F40" s="72">
        <f>(14.28*22*0.8)</f>
        <v>251.32799999999997</v>
      </c>
    </row>
    <row r="41" spans="1:6" s="7" customFormat="1" ht="30" customHeight="1" x14ac:dyDescent="0.25">
      <c r="A41" s="17" t="s">
        <v>18</v>
      </c>
      <c r="B41" s="26" t="s">
        <v>41</v>
      </c>
      <c r="C41" s="137" t="s">
        <v>146</v>
      </c>
      <c r="D41" s="137"/>
      <c r="E41" s="61" t="s">
        <v>111</v>
      </c>
      <c r="F41" s="62">
        <v>146</v>
      </c>
    </row>
    <row r="42" spans="1:6" s="7" customFormat="1" ht="30" customHeight="1" x14ac:dyDescent="0.25">
      <c r="A42" s="17" t="s">
        <v>16</v>
      </c>
      <c r="B42" s="18" t="s">
        <v>147</v>
      </c>
      <c r="C42" s="137" t="s">
        <v>148</v>
      </c>
      <c r="D42" s="137"/>
      <c r="E42" s="61" t="s">
        <v>111</v>
      </c>
      <c r="F42" s="12">
        <v>12.11</v>
      </c>
    </row>
    <row r="43" spans="1:6" s="7" customFormat="1" ht="30" customHeight="1" x14ac:dyDescent="0.25">
      <c r="A43" s="17" t="s">
        <v>19</v>
      </c>
      <c r="B43" s="18" t="s">
        <v>149</v>
      </c>
      <c r="C43" s="137" t="s">
        <v>150</v>
      </c>
      <c r="D43" s="137"/>
      <c r="E43" s="61" t="s">
        <v>111</v>
      </c>
      <c r="F43" s="12">
        <v>4.1500000000000004</v>
      </c>
    </row>
    <row r="44" spans="1:6" x14ac:dyDescent="0.25">
      <c r="A44" s="39"/>
      <c r="B44" s="80" t="s">
        <v>7</v>
      </c>
      <c r="C44" s="138"/>
      <c r="D44" s="139"/>
      <c r="E44" s="92"/>
      <c r="F44" s="92">
        <f>ROUND(SUM(F39:F43),2)</f>
        <v>443.55</v>
      </c>
    </row>
    <row r="46" spans="1:6" x14ac:dyDescent="0.25">
      <c r="A46" s="127" t="s">
        <v>43</v>
      </c>
      <c r="B46" s="127"/>
      <c r="C46" s="127"/>
      <c r="D46" s="127"/>
      <c r="E46" s="127"/>
      <c r="F46" s="127"/>
    </row>
    <row r="48" spans="1:6" ht="30" customHeight="1" x14ac:dyDescent="0.25">
      <c r="A48" s="80">
        <v>2</v>
      </c>
      <c r="B48" s="91" t="s">
        <v>44</v>
      </c>
      <c r="C48" s="113" t="s">
        <v>26</v>
      </c>
      <c r="D48" s="113"/>
      <c r="E48" s="113"/>
      <c r="F48" s="113"/>
    </row>
    <row r="49" spans="1:6" x14ac:dyDescent="0.25">
      <c r="A49" s="39" t="s">
        <v>21</v>
      </c>
      <c r="B49" s="40" t="s">
        <v>45</v>
      </c>
      <c r="C49" s="118">
        <f>F21</f>
        <v>601.48</v>
      </c>
      <c r="D49" s="118"/>
      <c r="E49" s="118"/>
      <c r="F49" s="119"/>
    </row>
    <row r="50" spans="1:6" x14ac:dyDescent="0.25">
      <c r="A50" s="39" t="s">
        <v>23</v>
      </c>
      <c r="B50" s="16" t="s">
        <v>46</v>
      </c>
      <c r="C50" s="118">
        <f>F34</f>
        <v>1470.81</v>
      </c>
      <c r="D50" s="118"/>
      <c r="E50" s="118"/>
      <c r="F50" s="119"/>
    </row>
    <row r="51" spans="1:6" x14ac:dyDescent="0.25">
      <c r="A51" s="39" t="s">
        <v>38</v>
      </c>
      <c r="B51" s="16" t="s">
        <v>39</v>
      </c>
      <c r="C51" s="118">
        <f>F44</f>
        <v>443.55</v>
      </c>
      <c r="D51" s="118"/>
      <c r="E51" s="118"/>
      <c r="F51" s="119"/>
    </row>
    <row r="52" spans="1:6" x14ac:dyDescent="0.25">
      <c r="A52" s="39"/>
      <c r="B52" s="80" t="s">
        <v>7</v>
      </c>
      <c r="C52" s="135">
        <f>SUM(C49:F51)</f>
        <v>2515.84</v>
      </c>
      <c r="D52" s="135"/>
      <c r="E52" s="135"/>
      <c r="F52" s="135"/>
    </row>
    <row r="54" spans="1:6" x14ac:dyDescent="0.25">
      <c r="A54" s="127" t="s">
        <v>47</v>
      </c>
      <c r="B54" s="127"/>
      <c r="C54" s="127"/>
      <c r="D54" s="127"/>
      <c r="E54" s="127"/>
      <c r="F54" s="127"/>
    </row>
    <row r="55" spans="1:6" x14ac:dyDescent="0.25">
      <c r="A55" s="8"/>
      <c r="B55" s="1"/>
    </row>
    <row r="56" spans="1:6" x14ac:dyDescent="0.25">
      <c r="A56" s="45">
        <v>3</v>
      </c>
      <c r="B56" s="46" t="s">
        <v>48</v>
      </c>
      <c r="C56" s="45" t="s">
        <v>11</v>
      </c>
      <c r="D56" s="45" t="s">
        <v>98</v>
      </c>
      <c r="E56" s="45" t="s">
        <v>93</v>
      </c>
      <c r="F56" s="81" t="s">
        <v>26</v>
      </c>
    </row>
    <row r="57" spans="1:6" s="7" customFormat="1" x14ac:dyDescent="0.25">
      <c r="A57" s="17" t="s">
        <v>15</v>
      </c>
      <c r="B57" s="43" t="s">
        <v>49</v>
      </c>
      <c r="C57" s="47">
        <f>5%/12</f>
        <v>4.1666666666666666E-3</v>
      </c>
      <c r="D57" s="43" t="s">
        <v>151</v>
      </c>
      <c r="E57" s="43" t="s">
        <v>152</v>
      </c>
      <c r="F57" s="79">
        <f t="shared" ref="F57:F62" si="1">$F$13*C57</f>
        <v>12.891708333333334</v>
      </c>
    </row>
    <row r="58" spans="1:6" x14ac:dyDescent="0.25">
      <c r="A58" s="17" t="s">
        <v>17</v>
      </c>
      <c r="B58" s="43" t="s">
        <v>112</v>
      </c>
      <c r="C58" s="49">
        <f>C33*C57</f>
        <v>3.3333333333333332E-4</v>
      </c>
      <c r="D58" s="43" t="s">
        <v>113</v>
      </c>
      <c r="E58" s="50" t="s">
        <v>153</v>
      </c>
      <c r="F58" s="79">
        <f t="shared" si="1"/>
        <v>1.0313366666666668</v>
      </c>
    </row>
    <row r="59" spans="1:6" ht="30" x14ac:dyDescent="0.25">
      <c r="A59" s="17" t="s">
        <v>18</v>
      </c>
      <c r="B59" s="43" t="s">
        <v>114</v>
      </c>
      <c r="C59" s="51">
        <v>0.02</v>
      </c>
      <c r="D59" s="43" t="s">
        <v>115</v>
      </c>
      <c r="E59" s="43" t="s">
        <v>154</v>
      </c>
      <c r="F59" s="79">
        <f t="shared" si="1"/>
        <v>61.880200000000009</v>
      </c>
    </row>
    <row r="60" spans="1:6" ht="48" customHeight="1" x14ac:dyDescent="0.25">
      <c r="A60" s="17" t="s">
        <v>16</v>
      </c>
      <c r="B60" s="43" t="s">
        <v>50</v>
      </c>
      <c r="C60" s="47">
        <f>7/30/12</f>
        <v>1.9444444444444445E-2</v>
      </c>
      <c r="D60" s="43" t="s">
        <v>116</v>
      </c>
      <c r="E60" s="50" t="s">
        <v>155</v>
      </c>
      <c r="F60" s="79">
        <f t="shared" si="1"/>
        <v>60.161305555555558</v>
      </c>
    </row>
    <row r="61" spans="1:6" ht="29.25" customHeight="1" x14ac:dyDescent="0.25">
      <c r="A61" s="17" t="s">
        <v>19</v>
      </c>
      <c r="B61" s="43" t="s">
        <v>117</v>
      </c>
      <c r="C61" s="47">
        <f>C60*C34</f>
        <v>7.7388888888888906E-3</v>
      </c>
      <c r="D61" s="43" t="s">
        <v>113</v>
      </c>
      <c r="E61" s="50" t="s">
        <v>118</v>
      </c>
      <c r="F61" s="79">
        <f t="shared" si="1"/>
        <v>23.944199611111117</v>
      </c>
    </row>
    <row r="62" spans="1:6" ht="30.75" customHeight="1" x14ac:dyDescent="0.25">
      <c r="A62" s="17" t="s">
        <v>20</v>
      </c>
      <c r="B62" s="43" t="s">
        <v>119</v>
      </c>
      <c r="C62" s="51">
        <v>0.02</v>
      </c>
      <c r="D62" s="43" t="s">
        <v>115</v>
      </c>
      <c r="E62" s="43" t="s">
        <v>154</v>
      </c>
      <c r="F62" s="79">
        <f t="shared" si="1"/>
        <v>61.880200000000009</v>
      </c>
    </row>
    <row r="63" spans="1:6" x14ac:dyDescent="0.25">
      <c r="A63" s="126" t="s">
        <v>7</v>
      </c>
      <c r="B63" s="126"/>
      <c r="C63" s="85">
        <f>SUM(C57:C62)</f>
        <v>7.1683333333333335E-2</v>
      </c>
      <c r="D63" s="86"/>
      <c r="E63" s="87"/>
      <c r="F63" s="90">
        <f>ROUND(SUM(F57:F62),2)</f>
        <v>221.79</v>
      </c>
    </row>
    <row r="65" spans="1:6" x14ac:dyDescent="0.25">
      <c r="A65" s="127" t="s">
        <v>51</v>
      </c>
      <c r="B65" s="127"/>
      <c r="C65" s="127"/>
      <c r="D65" s="127"/>
      <c r="E65" s="127"/>
      <c r="F65" s="127"/>
    </row>
    <row r="67" spans="1:6" x14ac:dyDescent="0.25">
      <c r="A67" s="131" t="s">
        <v>52</v>
      </c>
      <c r="B67" s="131"/>
      <c r="C67" s="131"/>
      <c r="D67" s="131"/>
      <c r="E67" s="131"/>
      <c r="F67" s="131"/>
    </row>
    <row r="69" spans="1:6" x14ac:dyDescent="0.25">
      <c r="A69" s="80" t="s">
        <v>53</v>
      </c>
      <c r="B69" s="81" t="s">
        <v>54</v>
      </c>
      <c r="C69" s="80" t="s">
        <v>11</v>
      </c>
      <c r="D69" s="80" t="s">
        <v>98</v>
      </c>
      <c r="E69" s="80" t="s">
        <v>93</v>
      </c>
      <c r="F69" s="81" t="s">
        <v>26</v>
      </c>
    </row>
    <row r="70" spans="1:6" ht="30" x14ac:dyDescent="0.25">
      <c r="A70" s="17" t="s">
        <v>15</v>
      </c>
      <c r="B70" s="43" t="s">
        <v>120</v>
      </c>
      <c r="C70" s="49">
        <f>C20/12</f>
        <v>9.2583333333333337E-3</v>
      </c>
      <c r="D70" s="43" t="s">
        <v>121</v>
      </c>
      <c r="E70" s="43" t="s">
        <v>157</v>
      </c>
      <c r="F70" s="29">
        <f>$F$13*C70</f>
        <v>28.645375916666669</v>
      </c>
    </row>
    <row r="71" spans="1:6" ht="31.5" customHeight="1" x14ac:dyDescent="0.25">
      <c r="A71" s="17" t="s">
        <v>17</v>
      </c>
      <c r="B71" s="43" t="s">
        <v>122</v>
      </c>
      <c r="C71" s="49">
        <f>'ATAS-BAHIA'!F6</f>
        <v>2.8E-3</v>
      </c>
      <c r="D71" s="43" t="s">
        <v>123</v>
      </c>
      <c r="E71" s="132" t="s">
        <v>169</v>
      </c>
      <c r="F71" s="29">
        <f>$F$13*C71</f>
        <v>8.6632280000000002</v>
      </c>
    </row>
    <row r="72" spans="1:6" s="7" customFormat="1" ht="26.25" customHeight="1" x14ac:dyDescent="0.25">
      <c r="A72" s="17" t="s">
        <v>18</v>
      </c>
      <c r="B72" s="43" t="s">
        <v>124</v>
      </c>
      <c r="C72" s="49">
        <f>'ATAS-BAHIA'!F7</f>
        <v>3.0000000000000003E-4</v>
      </c>
      <c r="D72" s="43" t="s">
        <v>125</v>
      </c>
      <c r="E72" s="133"/>
      <c r="F72" s="29">
        <f>$F$13*C72</f>
        <v>0.92820300000000011</v>
      </c>
    </row>
    <row r="73" spans="1:6" ht="33.75" customHeight="1" x14ac:dyDescent="0.25">
      <c r="A73" s="17" t="s">
        <v>16</v>
      </c>
      <c r="B73" s="43" t="s">
        <v>126</v>
      </c>
      <c r="C73" s="49">
        <f>'ATAS-BAHIA'!F8</f>
        <v>2.5500000000000002E-3</v>
      </c>
      <c r="D73" s="43" t="s">
        <v>127</v>
      </c>
      <c r="E73" s="133"/>
      <c r="F73" s="29">
        <f>$F$13*C73</f>
        <v>7.8897255000000008</v>
      </c>
    </row>
    <row r="74" spans="1:6" ht="29.25" customHeight="1" x14ac:dyDescent="0.25">
      <c r="A74" s="17" t="s">
        <v>19</v>
      </c>
      <c r="B74" s="43" t="s">
        <v>128</v>
      </c>
      <c r="C74" s="49">
        <f>'ATAS-BAHIA'!F9</f>
        <v>6.9999999999999999E-4</v>
      </c>
      <c r="D74" s="43" t="s">
        <v>129</v>
      </c>
      <c r="E74" s="134"/>
      <c r="F74" s="29">
        <f>$F$13*C74</f>
        <v>2.165807</v>
      </c>
    </row>
    <row r="75" spans="1:6" ht="24" customHeight="1" x14ac:dyDescent="0.25">
      <c r="A75" s="126" t="s">
        <v>7</v>
      </c>
      <c r="B75" s="126"/>
      <c r="C75" s="85">
        <f>SUM(C69:C74)</f>
        <v>1.5608333333333333E-2</v>
      </c>
      <c r="D75" s="86"/>
      <c r="E75" s="87"/>
      <c r="F75" s="87">
        <f>ROUND(SUM(F70:F74),2)</f>
        <v>48.29</v>
      </c>
    </row>
    <row r="76" spans="1:6" x14ac:dyDescent="0.25">
      <c r="A76" s="30"/>
      <c r="B76" s="31"/>
      <c r="C76" s="31"/>
      <c r="D76" s="32"/>
      <c r="E76" s="31"/>
      <c r="F76" s="14"/>
    </row>
    <row r="77" spans="1:6" ht="25.5" customHeight="1" x14ac:dyDescent="0.25">
      <c r="A77" s="45" t="s">
        <v>55</v>
      </c>
      <c r="B77" s="46" t="s">
        <v>56</v>
      </c>
      <c r="C77" s="45" t="s">
        <v>11</v>
      </c>
      <c r="D77" s="45" t="s">
        <v>98</v>
      </c>
      <c r="E77" s="45" t="s">
        <v>93</v>
      </c>
      <c r="F77" s="52" t="s">
        <v>26</v>
      </c>
    </row>
    <row r="78" spans="1:6" ht="45" x14ac:dyDescent="0.25">
      <c r="A78" s="17" t="s">
        <v>15</v>
      </c>
      <c r="B78" s="20" t="s">
        <v>57</v>
      </c>
      <c r="C78" s="53">
        <v>0</v>
      </c>
      <c r="D78" s="43" t="s">
        <v>97</v>
      </c>
      <c r="E78" s="17"/>
      <c r="F78" s="54">
        <v>0</v>
      </c>
    </row>
    <row r="79" spans="1:6" ht="15" customHeight="1" x14ac:dyDescent="0.25">
      <c r="A79" s="30"/>
      <c r="B79" s="31"/>
      <c r="C79" s="31"/>
      <c r="D79" s="32"/>
      <c r="E79" s="31"/>
      <c r="F79" s="14"/>
    </row>
    <row r="80" spans="1:6" ht="13.5" customHeight="1" x14ac:dyDescent="0.25">
      <c r="A80" s="125" t="s">
        <v>58</v>
      </c>
      <c r="B80" s="125"/>
      <c r="C80" s="125"/>
      <c r="D80" s="125"/>
      <c r="E80" s="125"/>
      <c r="F80" s="125"/>
    </row>
    <row r="81" spans="1:6" ht="15.75" customHeight="1" x14ac:dyDescent="0.25">
      <c r="A81" s="55"/>
      <c r="B81" s="55"/>
      <c r="C81" s="55"/>
      <c r="D81" s="55"/>
      <c r="E81" s="55"/>
      <c r="F81" s="55"/>
    </row>
    <row r="82" spans="1:6" x14ac:dyDescent="0.25">
      <c r="A82" s="56">
        <v>4</v>
      </c>
      <c r="B82" s="57" t="s">
        <v>59</v>
      </c>
      <c r="C82" s="56" t="s">
        <v>11</v>
      </c>
      <c r="D82" s="56" t="s">
        <v>98</v>
      </c>
      <c r="E82" s="56" t="s">
        <v>93</v>
      </c>
      <c r="F82" s="58" t="s">
        <v>26</v>
      </c>
    </row>
    <row r="83" spans="1:6" x14ac:dyDescent="0.25">
      <c r="A83" s="17" t="s">
        <v>53</v>
      </c>
      <c r="B83" s="43" t="s">
        <v>54</v>
      </c>
      <c r="C83" s="17"/>
      <c r="D83" s="17"/>
      <c r="E83" s="17"/>
      <c r="F83" s="48">
        <f>F75</f>
        <v>48.29</v>
      </c>
    </row>
    <row r="84" spans="1:6" ht="30" x14ac:dyDescent="0.25">
      <c r="A84" s="17" t="s">
        <v>55</v>
      </c>
      <c r="B84" s="43" t="s">
        <v>60</v>
      </c>
      <c r="C84" s="17"/>
      <c r="D84" s="28" t="s">
        <v>156</v>
      </c>
      <c r="E84" s="17"/>
      <c r="F84" s="54">
        <v>0</v>
      </c>
    </row>
    <row r="85" spans="1:6" x14ac:dyDescent="0.25">
      <c r="A85" s="126" t="s">
        <v>7</v>
      </c>
      <c r="B85" s="126"/>
      <c r="C85" s="86"/>
      <c r="D85" s="86"/>
      <c r="E85" s="87"/>
      <c r="F85" s="89">
        <f>F83</f>
        <v>48.29</v>
      </c>
    </row>
    <row r="87" spans="1:6" x14ac:dyDescent="0.25">
      <c r="A87" s="127" t="s">
        <v>61</v>
      </c>
      <c r="B87" s="127"/>
      <c r="C87" s="127"/>
      <c r="D87" s="127"/>
      <c r="E87" s="127"/>
      <c r="F87" s="127"/>
    </row>
    <row r="89" spans="1:6" x14ac:dyDescent="0.25">
      <c r="A89" s="80">
        <v>5</v>
      </c>
      <c r="B89" s="88" t="s">
        <v>62</v>
      </c>
      <c r="C89" s="128" t="s">
        <v>93</v>
      </c>
      <c r="D89" s="129"/>
      <c r="E89" s="130"/>
      <c r="F89" s="80" t="s">
        <v>26</v>
      </c>
    </row>
    <row r="90" spans="1:6" x14ac:dyDescent="0.25">
      <c r="A90" s="39" t="s">
        <v>15</v>
      </c>
      <c r="B90" s="16" t="s">
        <v>63</v>
      </c>
      <c r="C90" s="20"/>
      <c r="D90" s="20"/>
      <c r="E90" s="20"/>
      <c r="F90" s="3">
        <v>0</v>
      </c>
    </row>
    <row r="91" spans="1:6" x14ac:dyDescent="0.25">
      <c r="A91" s="39" t="s">
        <v>17</v>
      </c>
      <c r="B91" s="16" t="s">
        <v>64</v>
      </c>
      <c r="C91" s="20"/>
      <c r="D91" s="20"/>
      <c r="E91" s="20"/>
      <c r="F91" s="33">
        <v>0</v>
      </c>
    </row>
    <row r="92" spans="1:6" x14ac:dyDescent="0.25">
      <c r="A92" s="39" t="s">
        <v>18</v>
      </c>
      <c r="B92" s="16" t="s">
        <v>65</v>
      </c>
      <c r="C92" s="20"/>
      <c r="D92" s="20"/>
      <c r="E92" s="20"/>
      <c r="F92" s="33">
        <v>0</v>
      </c>
    </row>
    <row r="93" spans="1:6" x14ac:dyDescent="0.25">
      <c r="A93" s="39" t="s">
        <v>16</v>
      </c>
      <c r="B93" s="16" t="s">
        <v>42</v>
      </c>
      <c r="C93" s="20"/>
      <c r="D93" s="20"/>
      <c r="E93" s="20"/>
      <c r="F93" s="3">
        <v>0</v>
      </c>
    </row>
    <row r="94" spans="1:6" x14ac:dyDescent="0.25">
      <c r="A94" s="59"/>
      <c r="B94" s="80" t="s">
        <v>7</v>
      </c>
      <c r="C94" s="81"/>
      <c r="D94" s="81"/>
      <c r="E94" s="81"/>
      <c r="F94" s="84">
        <f>F93+F92+F91+F90</f>
        <v>0</v>
      </c>
    </row>
    <row r="96" spans="1:6" x14ac:dyDescent="0.25">
      <c r="A96" s="127" t="s">
        <v>66</v>
      </c>
      <c r="B96" s="127"/>
      <c r="C96" s="127"/>
      <c r="D96" s="127"/>
      <c r="E96" s="127"/>
      <c r="F96" s="127"/>
    </row>
    <row r="98" spans="1:7" x14ac:dyDescent="0.25">
      <c r="A98" s="80">
        <v>6</v>
      </c>
      <c r="B98" s="81" t="s">
        <v>67</v>
      </c>
      <c r="C98" s="80" t="s">
        <v>11</v>
      </c>
      <c r="D98" s="113" t="s">
        <v>93</v>
      </c>
      <c r="E98" s="113"/>
      <c r="F98" s="80" t="s">
        <v>26</v>
      </c>
    </row>
    <row r="99" spans="1:7" ht="24.75" customHeight="1" x14ac:dyDescent="0.25">
      <c r="A99" s="39" t="s">
        <v>15</v>
      </c>
      <c r="B99" s="36" t="s">
        <v>68</v>
      </c>
      <c r="C99" s="63">
        <v>0.03</v>
      </c>
      <c r="D99" s="74"/>
      <c r="E99" s="74"/>
      <c r="F99" s="29">
        <f>C116*C99</f>
        <v>176.39789999999999</v>
      </c>
      <c r="G99" s="35"/>
    </row>
    <row r="100" spans="1:7" ht="22.5" customHeight="1" x14ac:dyDescent="0.25">
      <c r="A100" s="39" t="s">
        <v>17</v>
      </c>
      <c r="B100" s="36" t="s">
        <v>69</v>
      </c>
      <c r="C100" s="63">
        <v>6.7900000000000002E-2</v>
      </c>
      <c r="D100" s="74"/>
      <c r="E100" s="74"/>
      <c r="F100" s="29">
        <f>(C116+F99)*C100</f>
        <v>411.22466441</v>
      </c>
      <c r="G100" s="35"/>
    </row>
    <row r="101" spans="1:7" x14ac:dyDescent="0.25">
      <c r="A101" s="39" t="s">
        <v>18</v>
      </c>
      <c r="B101" s="65" t="s">
        <v>70</v>
      </c>
      <c r="C101" s="36"/>
      <c r="D101" s="120"/>
      <c r="E101" s="120"/>
      <c r="F101" s="66">
        <f>SUM(F102:F104)</f>
        <v>1074.79</v>
      </c>
    </row>
    <row r="102" spans="1:7" ht="30" customHeight="1" x14ac:dyDescent="0.25">
      <c r="A102" s="39"/>
      <c r="B102" s="36" t="s">
        <v>71</v>
      </c>
      <c r="C102" s="64">
        <v>9.2499999999999999E-2</v>
      </c>
      <c r="D102" s="121" t="s">
        <v>130</v>
      </c>
      <c r="E102" s="121"/>
      <c r="F102" s="29">
        <f>ROUND((C116+F99+F100)/(1-C105)*C102,2)</f>
        <v>697.67</v>
      </c>
      <c r="G102" s="35"/>
    </row>
    <row r="103" spans="1:7" ht="20.100000000000001" customHeight="1" x14ac:dyDescent="0.25">
      <c r="A103" s="39"/>
      <c r="B103" s="36" t="s">
        <v>72</v>
      </c>
      <c r="C103" s="64">
        <v>0</v>
      </c>
      <c r="D103" s="121" t="s">
        <v>99</v>
      </c>
      <c r="E103" s="121"/>
      <c r="F103" s="60">
        <v>0</v>
      </c>
    </row>
    <row r="104" spans="1:7" ht="20.100000000000001" customHeight="1" x14ac:dyDescent="0.25">
      <c r="A104" s="39"/>
      <c r="B104" s="36" t="s">
        <v>73</v>
      </c>
      <c r="C104" s="64">
        <v>0.05</v>
      </c>
      <c r="D104" s="122" t="s">
        <v>96</v>
      </c>
      <c r="E104" s="122"/>
      <c r="F104" s="29">
        <f>ROUND((C116+F99+F100)/(1-C105)*C104,2)</f>
        <v>377.12</v>
      </c>
    </row>
    <row r="105" spans="1:7" x14ac:dyDescent="0.25">
      <c r="A105" s="39"/>
      <c r="B105" s="80" t="s">
        <v>7</v>
      </c>
      <c r="C105" s="82">
        <f>SUM(C102:C104)</f>
        <v>0.14250000000000002</v>
      </c>
      <c r="D105" s="81"/>
      <c r="E105" s="81"/>
      <c r="F105" s="83">
        <f>F101+F100+F99</f>
        <v>1662.41256441</v>
      </c>
    </row>
    <row r="107" spans="1:7" x14ac:dyDescent="0.25">
      <c r="A107" s="34" t="s">
        <v>76</v>
      </c>
      <c r="B107" s="123" t="s">
        <v>77</v>
      </c>
      <c r="C107" s="116"/>
      <c r="D107" s="116"/>
      <c r="E107" s="116"/>
      <c r="F107" s="116"/>
    </row>
    <row r="109" spans="1:7" x14ac:dyDescent="0.25">
      <c r="A109" s="39"/>
      <c r="B109" s="81" t="s">
        <v>78</v>
      </c>
      <c r="C109" s="124" t="s">
        <v>26</v>
      </c>
      <c r="D109" s="124"/>
      <c r="E109" s="124"/>
      <c r="F109" s="124"/>
    </row>
    <row r="110" spans="1:7" x14ac:dyDescent="0.25">
      <c r="A110" s="39"/>
      <c r="B110" s="81" t="s">
        <v>79</v>
      </c>
      <c r="C110" s="124"/>
      <c r="D110" s="124"/>
      <c r="E110" s="124"/>
      <c r="F110" s="124"/>
    </row>
    <row r="111" spans="1:7" x14ac:dyDescent="0.25">
      <c r="A111" s="39" t="s">
        <v>15</v>
      </c>
      <c r="B111" s="16" t="s">
        <v>8</v>
      </c>
      <c r="C111" s="118">
        <f>F13</f>
        <v>3094.01</v>
      </c>
      <c r="D111" s="119"/>
      <c r="E111" s="119"/>
      <c r="F111" s="119"/>
    </row>
    <row r="112" spans="1:7" x14ac:dyDescent="0.25">
      <c r="A112" s="39" t="s">
        <v>17</v>
      </c>
      <c r="B112" s="16" t="s">
        <v>80</v>
      </c>
      <c r="C112" s="118">
        <f>C52</f>
        <v>2515.84</v>
      </c>
      <c r="D112" s="119"/>
      <c r="E112" s="119"/>
      <c r="F112" s="119"/>
    </row>
    <row r="113" spans="1:7" x14ac:dyDescent="0.25">
      <c r="A113" s="39" t="s">
        <v>18</v>
      </c>
      <c r="B113" s="16" t="s">
        <v>47</v>
      </c>
      <c r="C113" s="118">
        <f>F63</f>
        <v>221.79</v>
      </c>
      <c r="D113" s="119"/>
      <c r="E113" s="119"/>
      <c r="F113" s="119"/>
    </row>
    <row r="114" spans="1:7" x14ac:dyDescent="0.25">
      <c r="A114" s="39" t="s">
        <v>16</v>
      </c>
      <c r="B114" s="16" t="s">
        <v>51</v>
      </c>
      <c r="C114" s="118">
        <f>F85</f>
        <v>48.29</v>
      </c>
      <c r="D114" s="119"/>
      <c r="E114" s="119"/>
      <c r="F114" s="119"/>
    </row>
    <row r="115" spans="1:7" x14ac:dyDescent="0.25">
      <c r="A115" s="39" t="s">
        <v>19</v>
      </c>
      <c r="B115" s="16" t="s">
        <v>61</v>
      </c>
      <c r="C115" s="118">
        <f>F94</f>
        <v>0</v>
      </c>
      <c r="D115" s="119"/>
      <c r="E115" s="119"/>
      <c r="F115" s="119"/>
    </row>
    <row r="116" spans="1:7" x14ac:dyDescent="0.25">
      <c r="A116" s="39"/>
      <c r="B116" s="13" t="s">
        <v>81</v>
      </c>
      <c r="C116" s="118">
        <f>ROUND(SUM(C111:F115),2)</f>
        <v>5879.93</v>
      </c>
      <c r="D116" s="119"/>
      <c r="E116" s="119"/>
      <c r="F116" s="119"/>
    </row>
    <row r="117" spans="1:7" x14ac:dyDescent="0.25">
      <c r="A117" s="39" t="s">
        <v>20</v>
      </c>
      <c r="B117" s="16" t="s">
        <v>66</v>
      </c>
      <c r="C117" s="111">
        <f>F105</f>
        <v>1662.41256441</v>
      </c>
      <c r="D117" s="111"/>
      <c r="E117" s="111"/>
      <c r="F117" s="111"/>
    </row>
    <row r="118" spans="1:7" x14ac:dyDescent="0.25">
      <c r="A118" s="39"/>
      <c r="B118" s="80" t="s">
        <v>82</v>
      </c>
      <c r="C118" s="112">
        <f>ROUND(C117+C116,2)</f>
        <v>7542.34</v>
      </c>
      <c r="D118" s="113"/>
      <c r="E118" s="113"/>
      <c r="F118" s="113"/>
    </row>
    <row r="120" spans="1:7" ht="39.950000000000003" customHeight="1" x14ac:dyDescent="0.25">
      <c r="A120" s="37"/>
      <c r="B120" s="114"/>
      <c r="C120" s="115"/>
      <c r="D120" s="115"/>
      <c r="E120" s="115"/>
      <c r="F120" s="115"/>
      <c r="G120" s="35"/>
    </row>
    <row r="121" spans="1:7" x14ac:dyDescent="0.25">
      <c r="C121" s="116"/>
      <c r="D121" s="116"/>
      <c r="E121" s="116"/>
      <c r="F121" s="116"/>
    </row>
    <row r="122" spans="1:7" x14ac:dyDescent="0.25">
      <c r="C122" s="116"/>
      <c r="D122" s="116"/>
      <c r="E122" s="116"/>
      <c r="F122" s="116"/>
    </row>
    <row r="123" spans="1:7" x14ac:dyDescent="0.25">
      <c r="A123" s="117"/>
      <c r="C123" s="116"/>
      <c r="D123" s="116"/>
      <c r="E123" s="116"/>
      <c r="F123" s="116"/>
    </row>
    <row r="124" spans="1:7" x14ac:dyDescent="0.25">
      <c r="A124" s="117"/>
      <c r="B124" s="42"/>
      <c r="C124" s="116"/>
      <c r="D124" s="116"/>
      <c r="E124" s="116"/>
      <c r="F124" s="116"/>
    </row>
  </sheetData>
  <mergeCells count="55">
    <mergeCell ref="C118:F118"/>
    <mergeCell ref="B120:F120"/>
    <mergeCell ref="C121:F121"/>
    <mergeCell ref="C122:F122"/>
    <mergeCell ref="A123:A124"/>
    <mergeCell ref="C123:F124"/>
    <mergeCell ref="A67:F67"/>
    <mergeCell ref="A75:B75"/>
    <mergeCell ref="A80:F80"/>
    <mergeCell ref="A85:B85"/>
    <mergeCell ref="C117:F117"/>
    <mergeCell ref="D101:E101"/>
    <mergeCell ref="D102:E102"/>
    <mergeCell ref="D103:E103"/>
    <mergeCell ref="B107:F107"/>
    <mergeCell ref="C109:F110"/>
    <mergeCell ref="C111:F111"/>
    <mergeCell ref="C112:F112"/>
    <mergeCell ref="C113:F113"/>
    <mergeCell ref="C114:F114"/>
    <mergeCell ref="C115:F115"/>
    <mergeCell ref="C116:F116"/>
    <mergeCell ref="C51:F51"/>
    <mergeCell ref="C52:F52"/>
    <mergeCell ref="A54:F54"/>
    <mergeCell ref="A63:B63"/>
    <mergeCell ref="A65:F65"/>
    <mergeCell ref="C41:D41"/>
    <mergeCell ref="C42:D42"/>
    <mergeCell ref="C48:F48"/>
    <mergeCell ref="C49:F49"/>
    <mergeCell ref="C43:D43"/>
    <mergeCell ref="C44:D44"/>
    <mergeCell ref="A46:F46"/>
    <mergeCell ref="D104:E104"/>
    <mergeCell ref="C2:D2"/>
    <mergeCell ref="A35:F35"/>
    <mergeCell ref="A4:G4"/>
    <mergeCell ref="C6:E6"/>
    <mergeCell ref="C7:E7"/>
    <mergeCell ref="A14:F14"/>
    <mergeCell ref="A15:F15"/>
    <mergeCell ref="A16:F16"/>
    <mergeCell ref="A22:F22"/>
    <mergeCell ref="A23:F23"/>
    <mergeCell ref="C50:F50"/>
    <mergeCell ref="A36:F36"/>
    <mergeCell ref="C38:D38"/>
    <mergeCell ref="C39:D39"/>
    <mergeCell ref="C40:D40"/>
    <mergeCell ref="E71:E74"/>
    <mergeCell ref="A87:F87"/>
    <mergeCell ref="C89:E89"/>
    <mergeCell ref="A96:F96"/>
    <mergeCell ref="D98:E98"/>
  </mergeCells>
  <pageMargins left="0.70866141732283472" right="0.47244094488188981" top="0.74803149606299213" bottom="0.74803149606299213" header="0.31496062992125984" footer="0.31496062992125984"/>
  <pageSetup paperSize="9" scale="49" orientation="portrait" r:id="rId1"/>
  <rowBreaks count="1" manualBreakCount="1">
    <brk id="7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815A9-57DD-4CBE-BBEF-557ACC0C70FC}">
  <dimension ref="A1:G124"/>
  <sheetViews>
    <sheetView showGridLines="0" showWhiteSpace="0" zoomScale="85" zoomScaleNormal="85" workbookViewId="0">
      <selection activeCell="C2" sqref="C2:D2"/>
    </sheetView>
  </sheetViews>
  <sheetFormatPr defaultRowHeight="15" x14ac:dyDescent="0.25"/>
  <cols>
    <col min="1" max="1" width="6.7109375" style="38" customWidth="1"/>
    <col min="2" max="2" width="56.5703125" bestFit="1" customWidth="1"/>
    <col min="3" max="3" width="12" customWidth="1"/>
    <col min="4" max="4" width="41.140625" customWidth="1"/>
    <col min="5" max="5" width="42.85546875" customWidth="1"/>
    <col min="6" max="6" width="18.42578125" bestFit="1" customWidth="1"/>
    <col min="7" max="7" width="11.7109375" bestFit="1" customWidth="1"/>
    <col min="8" max="26" width="9.140625" customWidth="1"/>
  </cols>
  <sheetData>
    <row r="1" spans="1:7" ht="15.75" thickBot="1" x14ac:dyDescent="0.3"/>
    <row r="2" spans="1:7" ht="15.75" thickBot="1" x14ac:dyDescent="0.3">
      <c r="A2" s="37" t="s">
        <v>75</v>
      </c>
      <c r="B2" s="15" t="s">
        <v>74</v>
      </c>
      <c r="C2" s="143" t="s">
        <v>179</v>
      </c>
      <c r="D2" s="144"/>
    </row>
    <row r="4" spans="1:7" x14ac:dyDescent="0.25">
      <c r="A4" s="123" t="s">
        <v>12</v>
      </c>
      <c r="B4" s="116"/>
      <c r="C4" s="116"/>
      <c r="D4" s="116"/>
      <c r="E4" s="116"/>
      <c r="F4" s="116"/>
      <c r="G4" s="116"/>
    </row>
    <row r="6" spans="1:7" x14ac:dyDescent="0.25">
      <c r="A6" s="80">
        <v>1</v>
      </c>
      <c r="B6" s="80" t="s">
        <v>13</v>
      </c>
      <c r="C6" s="113" t="s">
        <v>98</v>
      </c>
      <c r="D6" s="113"/>
      <c r="E6" s="113"/>
      <c r="F6" s="81" t="s">
        <v>26</v>
      </c>
    </row>
    <row r="7" spans="1:7" ht="30" customHeight="1" x14ac:dyDescent="0.25">
      <c r="A7" s="39" t="s">
        <v>15</v>
      </c>
      <c r="B7" s="16" t="s">
        <v>0</v>
      </c>
      <c r="C7" s="145" t="s">
        <v>141</v>
      </c>
      <c r="D7" s="145"/>
      <c r="E7" s="145"/>
      <c r="F7" s="41">
        <v>4135.91</v>
      </c>
    </row>
    <row r="8" spans="1:7" x14ac:dyDescent="0.25">
      <c r="A8" s="39" t="s">
        <v>17</v>
      </c>
      <c r="B8" s="16" t="s">
        <v>1</v>
      </c>
      <c r="C8" s="16"/>
      <c r="D8" s="9"/>
      <c r="E8" s="9"/>
      <c r="F8" s="9">
        <v>0</v>
      </c>
    </row>
    <row r="9" spans="1:7" x14ac:dyDescent="0.25">
      <c r="A9" s="39" t="s">
        <v>18</v>
      </c>
      <c r="B9" s="16" t="s">
        <v>2</v>
      </c>
      <c r="C9" s="16"/>
      <c r="D9" s="9"/>
      <c r="E9" s="9"/>
      <c r="F9" s="9">
        <v>0</v>
      </c>
    </row>
    <row r="10" spans="1:7" x14ac:dyDescent="0.25">
      <c r="A10" s="39" t="s">
        <v>16</v>
      </c>
      <c r="B10" s="16" t="s">
        <v>3</v>
      </c>
      <c r="C10" s="16"/>
      <c r="D10" s="9"/>
      <c r="E10" s="9"/>
      <c r="F10" s="9">
        <v>0</v>
      </c>
    </row>
    <row r="11" spans="1:7" x14ac:dyDescent="0.25">
      <c r="A11" s="39" t="s">
        <v>19</v>
      </c>
      <c r="B11" s="16" t="s">
        <v>4</v>
      </c>
      <c r="C11" s="16"/>
      <c r="D11" s="9"/>
      <c r="E11" s="9"/>
      <c r="F11" s="9">
        <v>0</v>
      </c>
    </row>
    <row r="12" spans="1:7" x14ac:dyDescent="0.25">
      <c r="A12" s="39" t="s">
        <v>20</v>
      </c>
      <c r="B12" s="16" t="s">
        <v>5</v>
      </c>
      <c r="C12" s="16"/>
      <c r="D12" s="9"/>
      <c r="E12" s="9"/>
      <c r="F12" s="9">
        <v>0</v>
      </c>
    </row>
    <row r="13" spans="1:7" x14ac:dyDescent="0.25">
      <c r="A13" s="39"/>
      <c r="B13" s="80" t="s">
        <v>7</v>
      </c>
      <c r="C13" s="92"/>
      <c r="D13" s="92"/>
      <c r="E13" s="92"/>
      <c r="F13" s="92">
        <f>ROUND(SUM(C7:F12),2)</f>
        <v>4135.91</v>
      </c>
    </row>
    <row r="14" spans="1:7" x14ac:dyDescent="0.25">
      <c r="A14" s="141"/>
      <c r="B14" s="116"/>
      <c r="C14" s="116"/>
      <c r="D14" s="116"/>
      <c r="E14" s="116"/>
      <c r="F14" s="116"/>
    </row>
    <row r="15" spans="1:7" x14ac:dyDescent="0.25">
      <c r="A15" s="146" t="s">
        <v>9</v>
      </c>
      <c r="B15" s="146"/>
      <c r="C15" s="146"/>
      <c r="D15" s="146"/>
      <c r="E15" s="146"/>
      <c r="F15" s="146"/>
    </row>
    <row r="16" spans="1:7" x14ac:dyDescent="0.25">
      <c r="A16" s="140" t="s">
        <v>14</v>
      </c>
      <c r="B16" s="116"/>
      <c r="C16" s="116"/>
      <c r="D16" s="116"/>
      <c r="E16" s="116"/>
      <c r="F16" s="116"/>
    </row>
    <row r="17" spans="1:6" x14ac:dyDescent="0.25">
      <c r="B17" s="1"/>
    </row>
    <row r="18" spans="1:6" x14ac:dyDescent="0.25">
      <c r="A18" s="80" t="s">
        <v>21</v>
      </c>
      <c r="B18" s="81" t="s">
        <v>22</v>
      </c>
      <c r="C18" s="80" t="s">
        <v>11</v>
      </c>
      <c r="D18" s="80" t="s">
        <v>98</v>
      </c>
      <c r="E18" s="80" t="s">
        <v>93</v>
      </c>
      <c r="F18" s="81" t="s">
        <v>26</v>
      </c>
    </row>
    <row r="19" spans="1:6" ht="30" x14ac:dyDescent="0.25">
      <c r="A19" s="17" t="s">
        <v>15</v>
      </c>
      <c r="B19" s="18" t="s">
        <v>10</v>
      </c>
      <c r="C19" s="19">
        <v>8.3299999999999999E-2</v>
      </c>
      <c r="D19" s="43" t="s">
        <v>110</v>
      </c>
      <c r="E19" s="20" t="s">
        <v>94</v>
      </c>
      <c r="F19" s="21">
        <f>F13*C19</f>
        <v>344.52130299999999</v>
      </c>
    </row>
    <row r="20" spans="1:6" ht="45" x14ac:dyDescent="0.25">
      <c r="A20" s="17" t="s">
        <v>17</v>
      </c>
      <c r="B20" s="18" t="s">
        <v>107</v>
      </c>
      <c r="C20" s="19">
        <v>0.1111</v>
      </c>
      <c r="D20" s="44" t="s">
        <v>108</v>
      </c>
      <c r="E20" s="43" t="s">
        <v>109</v>
      </c>
      <c r="F20" s="21">
        <f>F13*C20</f>
        <v>459.49960099999998</v>
      </c>
    </row>
    <row r="21" spans="1:6" x14ac:dyDescent="0.25">
      <c r="A21" s="39"/>
      <c r="B21" s="80" t="s">
        <v>7</v>
      </c>
      <c r="C21" s="93">
        <f>SUM(C19:C20)</f>
        <v>0.19440000000000002</v>
      </c>
      <c r="D21" s="92"/>
      <c r="E21" s="92"/>
      <c r="F21" s="92">
        <f>ROUND(SUM(F19:F20),2)</f>
        <v>804.02</v>
      </c>
    </row>
    <row r="22" spans="1:6" x14ac:dyDescent="0.25">
      <c r="A22" s="141"/>
      <c r="B22" s="116"/>
      <c r="C22" s="116"/>
      <c r="D22" s="116"/>
      <c r="E22" s="116"/>
      <c r="F22" s="116"/>
    </row>
    <row r="23" spans="1:6" x14ac:dyDescent="0.25">
      <c r="A23" s="127" t="s">
        <v>24</v>
      </c>
      <c r="B23" s="127"/>
      <c r="C23" s="127"/>
      <c r="D23" s="127"/>
      <c r="E23" s="127"/>
      <c r="F23" s="127"/>
    </row>
    <row r="25" spans="1:6" x14ac:dyDescent="0.25">
      <c r="A25" s="80" t="s">
        <v>23</v>
      </c>
      <c r="B25" s="81" t="s">
        <v>25</v>
      </c>
      <c r="C25" s="80" t="s">
        <v>11</v>
      </c>
      <c r="D25" s="80" t="s">
        <v>98</v>
      </c>
      <c r="E25" s="80" t="s">
        <v>93</v>
      </c>
      <c r="F25" s="81" t="s">
        <v>26</v>
      </c>
    </row>
    <row r="26" spans="1:6" s="7" customFormat="1" x14ac:dyDescent="0.25">
      <c r="A26" s="17" t="s">
        <v>15</v>
      </c>
      <c r="B26" s="18" t="s">
        <v>27</v>
      </c>
      <c r="C26" s="10">
        <v>0.2</v>
      </c>
      <c r="D26" s="19" t="s">
        <v>86</v>
      </c>
      <c r="E26" s="22" t="s">
        <v>131</v>
      </c>
      <c r="F26" s="21">
        <f t="shared" ref="F26:F33" si="0">($F$13+$F$21)*C26</f>
        <v>987.9860000000001</v>
      </c>
    </row>
    <row r="27" spans="1:6" s="7" customFormat="1" ht="45" x14ac:dyDescent="0.25">
      <c r="A27" s="17" t="s">
        <v>17</v>
      </c>
      <c r="B27" s="18" t="s">
        <v>28</v>
      </c>
      <c r="C27" s="10">
        <v>2.5000000000000001E-2</v>
      </c>
      <c r="D27" s="23" t="s">
        <v>87</v>
      </c>
      <c r="E27" s="24" t="s">
        <v>132</v>
      </c>
      <c r="F27" s="21">
        <f t="shared" si="0"/>
        <v>123.49825000000001</v>
      </c>
    </row>
    <row r="28" spans="1:6" s="7" customFormat="1" ht="60" x14ac:dyDescent="0.25">
      <c r="A28" s="25" t="s">
        <v>18</v>
      </c>
      <c r="B28" s="26" t="s">
        <v>29</v>
      </c>
      <c r="C28" s="11">
        <v>0.06</v>
      </c>
      <c r="D28" s="27" t="s">
        <v>95</v>
      </c>
      <c r="E28" s="75" t="s">
        <v>133</v>
      </c>
      <c r="F28" s="76">
        <f t="shared" si="0"/>
        <v>296.39580000000001</v>
      </c>
    </row>
    <row r="29" spans="1:6" s="7" customFormat="1" x14ac:dyDescent="0.25">
      <c r="A29" s="17" t="s">
        <v>16</v>
      </c>
      <c r="B29" s="18" t="s">
        <v>30</v>
      </c>
      <c r="C29" s="10">
        <v>1.4999999999999999E-2</v>
      </c>
      <c r="D29" s="18" t="s">
        <v>89</v>
      </c>
      <c r="E29" s="39" t="s">
        <v>134</v>
      </c>
      <c r="F29" s="21">
        <f t="shared" si="0"/>
        <v>74.098950000000002</v>
      </c>
    </row>
    <row r="30" spans="1:6" s="7" customFormat="1" x14ac:dyDescent="0.25">
      <c r="A30" s="17" t="s">
        <v>19</v>
      </c>
      <c r="B30" s="18" t="s">
        <v>31</v>
      </c>
      <c r="C30" s="10">
        <v>0.01</v>
      </c>
      <c r="D30" s="19" t="s">
        <v>88</v>
      </c>
      <c r="E30" s="22" t="s">
        <v>135</v>
      </c>
      <c r="F30" s="21">
        <f t="shared" si="0"/>
        <v>49.399300000000004</v>
      </c>
    </row>
    <row r="31" spans="1:6" s="7" customFormat="1" ht="30" x14ac:dyDescent="0.25">
      <c r="A31" s="17" t="s">
        <v>20</v>
      </c>
      <c r="B31" s="18" t="s">
        <v>32</v>
      </c>
      <c r="C31" s="10">
        <v>6.0000000000000001E-3</v>
      </c>
      <c r="D31" s="23" t="s">
        <v>90</v>
      </c>
      <c r="E31" s="24" t="s">
        <v>136</v>
      </c>
      <c r="F31" s="21">
        <f t="shared" si="0"/>
        <v>29.639580000000002</v>
      </c>
    </row>
    <row r="32" spans="1:6" s="7" customFormat="1" x14ac:dyDescent="0.25">
      <c r="A32" s="17" t="s">
        <v>33</v>
      </c>
      <c r="B32" s="18" t="s">
        <v>34</v>
      </c>
      <c r="C32" s="10">
        <v>2E-3</v>
      </c>
      <c r="D32" s="19" t="s">
        <v>91</v>
      </c>
      <c r="E32" s="22" t="s">
        <v>137</v>
      </c>
      <c r="F32" s="21">
        <f t="shared" si="0"/>
        <v>9.8798600000000008</v>
      </c>
    </row>
    <row r="33" spans="1:6" s="7" customFormat="1" ht="30" x14ac:dyDescent="0.25">
      <c r="A33" s="17" t="s">
        <v>35</v>
      </c>
      <c r="B33" s="18" t="s">
        <v>36</v>
      </c>
      <c r="C33" s="10">
        <v>0.08</v>
      </c>
      <c r="D33" s="23" t="s">
        <v>92</v>
      </c>
      <c r="E33" s="24" t="s">
        <v>138</v>
      </c>
      <c r="F33" s="21">
        <f t="shared" si="0"/>
        <v>395.19440000000003</v>
      </c>
    </row>
    <row r="34" spans="1:6" x14ac:dyDescent="0.25">
      <c r="A34" s="39"/>
      <c r="B34" s="80" t="s">
        <v>7</v>
      </c>
      <c r="C34" s="93">
        <f>SUM(C26:C33)</f>
        <v>0.39800000000000008</v>
      </c>
      <c r="D34" s="92"/>
      <c r="E34" s="92"/>
      <c r="F34" s="92">
        <f>ROUND(SUM(F26:F33),2)</f>
        <v>1966.09</v>
      </c>
    </row>
    <row r="35" spans="1:6" x14ac:dyDescent="0.25">
      <c r="A35" s="141"/>
      <c r="B35" s="116"/>
      <c r="C35" s="116"/>
      <c r="D35" s="116"/>
      <c r="E35" s="116"/>
      <c r="F35" s="116"/>
    </row>
    <row r="36" spans="1:6" x14ac:dyDescent="0.25">
      <c r="A36" s="127" t="s">
        <v>37</v>
      </c>
      <c r="B36" s="142"/>
      <c r="C36" s="142"/>
      <c r="D36" s="142"/>
      <c r="E36" s="142"/>
      <c r="F36" s="142"/>
    </row>
    <row r="38" spans="1:6" x14ac:dyDescent="0.25">
      <c r="A38" s="80" t="s">
        <v>38</v>
      </c>
      <c r="B38" s="81" t="s">
        <v>39</v>
      </c>
      <c r="C38" s="113" t="s">
        <v>98</v>
      </c>
      <c r="D38" s="113"/>
      <c r="E38" s="80" t="s">
        <v>93</v>
      </c>
      <c r="F38" s="81" t="s">
        <v>26</v>
      </c>
    </row>
    <row r="39" spans="1:6" s="7" customFormat="1" ht="45" customHeight="1" x14ac:dyDescent="0.25">
      <c r="A39" s="68" t="s">
        <v>15</v>
      </c>
      <c r="B39" s="69" t="s">
        <v>83</v>
      </c>
      <c r="C39" s="136" t="s">
        <v>142</v>
      </c>
      <c r="D39" s="136"/>
      <c r="E39" s="70" t="s">
        <v>143</v>
      </c>
      <c r="F39" s="71">
        <f>(4.9*2*22)-(F7*0.06)</f>
        <v>-32.554599999999965</v>
      </c>
    </row>
    <row r="40" spans="1:6" s="7" customFormat="1" ht="30" customHeight="1" x14ac:dyDescent="0.25">
      <c r="A40" s="68" t="s">
        <v>17</v>
      </c>
      <c r="B40" s="69" t="s">
        <v>40</v>
      </c>
      <c r="C40" s="136" t="s">
        <v>144</v>
      </c>
      <c r="D40" s="136"/>
      <c r="E40" s="70" t="s">
        <v>145</v>
      </c>
      <c r="F40" s="72">
        <f>(14.28*22*0.8)</f>
        <v>251.32799999999997</v>
      </c>
    </row>
    <row r="41" spans="1:6" s="7" customFormat="1" ht="30" customHeight="1" x14ac:dyDescent="0.25">
      <c r="A41" s="17" t="s">
        <v>18</v>
      </c>
      <c r="B41" s="26" t="s">
        <v>41</v>
      </c>
      <c r="C41" s="137" t="s">
        <v>146</v>
      </c>
      <c r="D41" s="137"/>
      <c r="E41" s="61" t="s">
        <v>111</v>
      </c>
      <c r="F41" s="62">
        <v>146</v>
      </c>
    </row>
    <row r="42" spans="1:6" s="7" customFormat="1" ht="30" customHeight="1" x14ac:dyDescent="0.25">
      <c r="A42" s="17" t="s">
        <v>16</v>
      </c>
      <c r="B42" s="18" t="s">
        <v>147</v>
      </c>
      <c r="C42" s="137" t="s">
        <v>148</v>
      </c>
      <c r="D42" s="137"/>
      <c r="E42" s="61" t="s">
        <v>111</v>
      </c>
      <c r="F42" s="12">
        <v>12.11</v>
      </c>
    </row>
    <row r="43" spans="1:6" s="7" customFormat="1" ht="30" customHeight="1" x14ac:dyDescent="0.25">
      <c r="A43" s="17" t="s">
        <v>19</v>
      </c>
      <c r="B43" s="18" t="s">
        <v>149</v>
      </c>
      <c r="C43" s="137" t="s">
        <v>150</v>
      </c>
      <c r="D43" s="137"/>
      <c r="E43" s="61" t="s">
        <v>111</v>
      </c>
      <c r="F43" s="12">
        <v>4.1500000000000004</v>
      </c>
    </row>
    <row r="44" spans="1:6" x14ac:dyDescent="0.25">
      <c r="A44" s="39"/>
      <c r="B44" s="80" t="s">
        <v>7</v>
      </c>
      <c r="C44" s="138"/>
      <c r="D44" s="139"/>
      <c r="E44" s="92"/>
      <c r="F44" s="92">
        <f>ROUND(SUM(F39:F43),2)</f>
        <v>381.03</v>
      </c>
    </row>
    <row r="46" spans="1:6" x14ac:dyDescent="0.25">
      <c r="A46" s="127" t="s">
        <v>43</v>
      </c>
      <c r="B46" s="127"/>
      <c r="C46" s="127"/>
      <c r="D46" s="127"/>
      <c r="E46" s="127"/>
      <c r="F46" s="127"/>
    </row>
    <row r="48" spans="1:6" ht="30" customHeight="1" x14ac:dyDescent="0.25">
      <c r="A48" s="80">
        <v>2</v>
      </c>
      <c r="B48" s="91" t="s">
        <v>44</v>
      </c>
      <c r="C48" s="113" t="s">
        <v>26</v>
      </c>
      <c r="D48" s="113"/>
      <c r="E48" s="113"/>
      <c r="F48" s="113"/>
    </row>
    <row r="49" spans="1:6" x14ac:dyDescent="0.25">
      <c r="A49" s="39" t="s">
        <v>21</v>
      </c>
      <c r="B49" s="40" t="s">
        <v>45</v>
      </c>
      <c r="C49" s="118">
        <f>F21</f>
        <v>804.02</v>
      </c>
      <c r="D49" s="118"/>
      <c r="E49" s="118"/>
      <c r="F49" s="119"/>
    </row>
    <row r="50" spans="1:6" x14ac:dyDescent="0.25">
      <c r="A50" s="39" t="s">
        <v>23</v>
      </c>
      <c r="B50" s="16" t="s">
        <v>46</v>
      </c>
      <c r="C50" s="118">
        <f>F34</f>
        <v>1966.09</v>
      </c>
      <c r="D50" s="118"/>
      <c r="E50" s="118"/>
      <c r="F50" s="119"/>
    </row>
    <row r="51" spans="1:6" x14ac:dyDescent="0.25">
      <c r="A51" s="39" t="s">
        <v>38</v>
      </c>
      <c r="B51" s="16" t="s">
        <v>39</v>
      </c>
      <c r="C51" s="118">
        <f>F44</f>
        <v>381.03</v>
      </c>
      <c r="D51" s="118"/>
      <c r="E51" s="118"/>
      <c r="F51" s="119"/>
    </row>
    <row r="52" spans="1:6" x14ac:dyDescent="0.25">
      <c r="A52" s="39"/>
      <c r="B52" s="80" t="s">
        <v>7</v>
      </c>
      <c r="C52" s="135">
        <f>SUM(C49:F51)</f>
        <v>3151.1399999999994</v>
      </c>
      <c r="D52" s="135"/>
      <c r="E52" s="135"/>
      <c r="F52" s="135"/>
    </row>
    <row r="54" spans="1:6" x14ac:dyDescent="0.25">
      <c r="A54" s="127" t="s">
        <v>47</v>
      </c>
      <c r="B54" s="127"/>
      <c r="C54" s="127"/>
      <c r="D54" s="127"/>
      <c r="E54" s="127"/>
      <c r="F54" s="127"/>
    </row>
    <row r="55" spans="1:6" x14ac:dyDescent="0.25">
      <c r="A55" s="8"/>
      <c r="B55" s="1"/>
    </row>
    <row r="56" spans="1:6" x14ac:dyDescent="0.25">
      <c r="A56" s="45">
        <v>3</v>
      </c>
      <c r="B56" s="46" t="s">
        <v>48</v>
      </c>
      <c r="C56" s="45" t="s">
        <v>11</v>
      </c>
      <c r="D56" s="45" t="s">
        <v>98</v>
      </c>
      <c r="E56" s="45" t="s">
        <v>93</v>
      </c>
      <c r="F56" s="81" t="s">
        <v>26</v>
      </c>
    </row>
    <row r="57" spans="1:6" s="7" customFormat="1" x14ac:dyDescent="0.25">
      <c r="A57" s="17" t="s">
        <v>15</v>
      </c>
      <c r="B57" s="43" t="s">
        <v>49</v>
      </c>
      <c r="C57" s="47">
        <f>5%/12</f>
        <v>4.1666666666666666E-3</v>
      </c>
      <c r="D57" s="43" t="s">
        <v>151</v>
      </c>
      <c r="E57" s="43" t="s">
        <v>152</v>
      </c>
      <c r="F57" s="79">
        <f t="shared" ref="F57:F62" si="1">$F$13*C57</f>
        <v>17.232958333333332</v>
      </c>
    </row>
    <row r="58" spans="1:6" x14ac:dyDescent="0.25">
      <c r="A58" s="17" t="s">
        <v>17</v>
      </c>
      <c r="B58" s="43" t="s">
        <v>112</v>
      </c>
      <c r="C58" s="49">
        <f>C33*C57</f>
        <v>3.3333333333333332E-4</v>
      </c>
      <c r="D58" s="43" t="s">
        <v>113</v>
      </c>
      <c r="E58" s="50" t="s">
        <v>153</v>
      </c>
      <c r="F58" s="79">
        <f t="shared" si="1"/>
        <v>1.3786366666666665</v>
      </c>
    </row>
    <row r="59" spans="1:6" ht="30" x14ac:dyDescent="0.25">
      <c r="A59" s="17" t="s">
        <v>18</v>
      </c>
      <c r="B59" s="43" t="s">
        <v>114</v>
      </c>
      <c r="C59" s="51">
        <v>0.02</v>
      </c>
      <c r="D59" s="43" t="s">
        <v>115</v>
      </c>
      <c r="E59" s="43" t="s">
        <v>154</v>
      </c>
      <c r="F59" s="79">
        <f t="shared" si="1"/>
        <v>82.718199999999996</v>
      </c>
    </row>
    <row r="60" spans="1:6" ht="48" customHeight="1" x14ac:dyDescent="0.25">
      <c r="A60" s="17" t="s">
        <v>16</v>
      </c>
      <c r="B60" s="43" t="s">
        <v>50</v>
      </c>
      <c r="C60" s="47">
        <f>7/30/12</f>
        <v>1.9444444444444445E-2</v>
      </c>
      <c r="D60" s="43" t="s">
        <v>116</v>
      </c>
      <c r="E60" s="50" t="s">
        <v>155</v>
      </c>
      <c r="F60" s="79">
        <f t="shared" si="1"/>
        <v>80.420472222222216</v>
      </c>
    </row>
    <row r="61" spans="1:6" ht="29.25" customHeight="1" x14ac:dyDescent="0.25">
      <c r="A61" s="17" t="s">
        <v>19</v>
      </c>
      <c r="B61" s="43" t="s">
        <v>117</v>
      </c>
      <c r="C61" s="47">
        <f>C60*C34</f>
        <v>7.7388888888888906E-3</v>
      </c>
      <c r="D61" s="43" t="s">
        <v>113</v>
      </c>
      <c r="E61" s="50" t="s">
        <v>118</v>
      </c>
      <c r="F61" s="79">
        <f t="shared" si="1"/>
        <v>32.007347944444447</v>
      </c>
    </row>
    <row r="62" spans="1:6" ht="30.75" customHeight="1" x14ac:dyDescent="0.25">
      <c r="A62" s="17" t="s">
        <v>20</v>
      </c>
      <c r="B62" s="43" t="s">
        <v>119</v>
      </c>
      <c r="C62" s="51">
        <v>0.02</v>
      </c>
      <c r="D62" s="43" t="s">
        <v>115</v>
      </c>
      <c r="E62" s="43" t="s">
        <v>154</v>
      </c>
      <c r="F62" s="79">
        <f t="shared" si="1"/>
        <v>82.718199999999996</v>
      </c>
    </row>
    <row r="63" spans="1:6" x14ac:dyDescent="0.25">
      <c r="A63" s="126" t="s">
        <v>7</v>
      </c>
      <c r="B63" s="126"/>
      <c r="C63" s="85">
        <f>SUM(C57:C62)</f>
        <v>7.1683333333333335E-2</v>
      </c>
      <c r="D63" s="86"/>
      <c r="E63" s="87"/>
      <c r="F63" s="90">
        <f>ROUND(SUM(F57:F62),2)</f>
        <v>296.48</v>
      </c>
    </row>
    <row r="65" spans="1:6" x14ac:dyDescent="0.25">
      <c r="A65" s="127" t="s">
        <v>51</v>
      </c>
      <c r="B65" s="127"/>
      <c r="C65" s="127"/>
      <c r="D65" s="127"/>
      <c r="E65" s="127"/>
      <c r="F65" s="127"/>
    </row>
    <row r="67" spans="1:6" x14ac:dyDescent="0.25">
      <c r="A67" s="131" t="s">
        <v>52</v>
      </c>
      <c r="B67" s="131"/>
      <c r="C67" s="131"/>
      <c r="D67" s="131"/>
      <c r="E67" s="131"/>
      <c r="F67" s="131"/>
    </row>
    <row r="69" spans="1:6" x14ac:dyDescent="0.25">
      <c r="A69" s="80" t="s">
        <v>53</v>
      </c>
      <c r="B69" s="81" t="s">
        <v>54</v>
      </c>
      <c r="C69" s="80" t="s">
        <v>11</v>
      </c>
      <c r="D69" s="80" t="s">
        <v>98</v>
      </c>
      <c r="E69" s="80" t="s">
        <v>93</v>
      </c>
      <c r="F69" s="81" t="s">
        <v>26</v>
      </c>
    </row>
    <row r="70" spans="1:6" ht="30" x14ac:dyDescent="0.25">
      <c r="A70" s="17" t="s">
        <v>15</v>
      </c>
      <c r="B70" s="43" t="s">
        <v>120</v>
      </c>
      <c r="C70" s="49">
        <f>C20/12</f>
        <v>9.2583333333333337E-3</v>
      </c>
      <c r="D70" s="43" t="s">
        <v>121</v>
      </c>
      <c r="E70" s="43" t="s">
        <v>157</v>
      </c>
      <c r="F70" s="29">
        <f>$F$13*C70</f>
        <v>38.29163341666667</v>
      </c>
    </row>
    <row r="71" spans="1:6" ht="31.5" customHeight="1" x14ac:dyDescent="0.25">
      <c r="A71" s="17" t="s">
        <v>17</v>
      </c>
      <c r="B71" s="43" t="s">
        <v>122</v>
      </c>
      <c r="C71" s="49">
        <f>'ATAS-BAHIA'!F6</f>
        <v>2.8E-3</v>
      </c>
      <c r="D71" s="43" t="s">
        <v>123</v>
      </c>
      <c r="E71" s="132" t="s">
        <v>169</v>
      </c>
      <c r="F71" s="29">
        <f>$F$13*C71</f>
        <v>11.580548</v>
      </c>
    </row>
    <row r="72" spans="1:6" s="7" customFormat="1" ht="26.25" customHeight="1" x14ac:dyDescent="0.25">
      <c r="A72" s="17" t="s">
        <v>18</v>
      </c>
      <c r="B72" s="43" t="s">
        <v>124</v>
      </c>
      <c r="C72" s="49">
        <f>'ATAS-BAHIA'!F7</f>
        <v>3.0000000000000003E-4</v>
      </c>
      <c r="D72" s="43" t="s">
        <v>125</v>
      </c>
      <c r="E72" s="133"/>
      <c r="F72" s="29">
        <f>$F$13*C72</f>
        <v>1.2407730000000001</v>
      </c>
    </row>
    <row r="73" spans="1:6" ht="33.75" customHeight="1" x14ac:dyDescent="0.25">
      <c r="A73" s="17" t="s">
        <v>16</v>
      </c>
      <c r="B73" s="43" t="s">
        <v>126</v>
      </c>
      <c r="C73" s="49">
        <f>'ATAS-BAHIA'!F8</f>
        <v>2.5500000000000002E-3</v>
      </c>
      <c r="D73" s="43" t="s">
        <v>127</v>
      </c>
      <c r="E73" s="133"/>
      <c r="F73" s="29">
        <f>$F$13*C73</f>
        <v>10.5465705</v>
      </c>
    </row>
    <row r="74" spans="1:6" ht="29.25" customHeight="1" x14ac:dyDescent="0.25">
      <c r="A74" s="17" t="s">
        <v>19</v>
      </c>
      <c r="B74" s="43" t="s">
        <v>128</v>
      </c>
      <c r="C74" s="49">
        <f>'ATAS-BAHIA'!F9</f>
        <v>6.9999999999999999E-4</v>
      </c>
      <c r="D74" s="43" t="s">
        <v>129</v>
      </c>
      <c r="E74" s="134"/>
      <c r="F74" s="29">
        <f>$F$13*C74</f>
        <v>2.8951370000000001</v>
      </c>
    </row>
    <row r="75" spans="1:6" ht="24" customHeight="1" x14ac:dyDescent="0.25">
      <c r="A75" s="126" t="s">
        <v>7</v>
      </c>
      <c r="B75" s="126"/>
      <c r="C75" s="85">
        <f>SUM(C69:C74)</f>
        <v>1.5608333333333333E-2</v>
      </c>
      <c r="D75" s="86"/>
      <c r="E75" s="87"/>
      <c r="F75" s="87">
        <f>ROUND(SUM(F70:F74),2)</f>
        <v>64.55</v>
      </c>
    </row>
    <row r="76" spans="1:6" x14ac:dyDescent="0.25">
      <c r="A76" s="30"/>
      <c r="B76" s="31"/>
      <c r="C76" s="31"/>
      <c r="D76" s="32"/>
      <c r="E76" s="31"/>
      <c r="F76" s="14"/>
    </row>
    <row r="77" spans="1:6" ht="25.5" customHeight="1" x14ac:dyDescent="0.25">
      <c r="A77" s="45" t="s">
        <v>55</v>
      </c>
      <c r="B77" s="46" t="s">
        <v>56</v>
      </c>
      <c r="C77" s="45" t="s">
        <v>11</v>
      </c>
      <c r="D77" s="45" t="s">
        <v>98</v>
      </c>
      <c r="E77" s="45" t="s">
        <v>93</v>
      </c>
      <c r="F77" s="52" t="s">
        <v>26</v>
      </c>
    </row>
    <row r="78" spans="1:6" ht="45" x14ac:dyDescent="0.25">
      <c r="A78" s="17" t="s">
        <v>15</v>
      </c>
      <c r="B78" s="20" t="s">
        <v>57</v>
      </c>
      <c r="C78" s="53">
        <v>0</v>
      </c>
      <c r="D78" s="43" t="s">
        <v>97</v>
      </c>
      <c r="E78" s="17"/>
      <c r="F78" s="54">
        <v>0</v>
      </c>
    </row>
    <row r="79" spans="1:6" ht="15" customHeight="1" x14ac:dyDescent="0.25">
      <c r="A79" s="30"/>
      <c r="B79" s="31"/>
      <c r="C79" s="31"/>
      <c r="D79" s="32"/>
      <c r="E79" s="31"/>
      <c r="F79" s="14"/>
    </row>
    <row r="80" spans="1:6" ht="13.5" customHeight="1" x14ac:dyDescent="0.25">
      <c r="A80" s="125" t="s">
        <v>58</v>
      </c>
      <c r="B80" s="125"/>
      <c r="C80" s="125"/>
      <c r="D80" s="125"/>
      <c r="E80" s="125"/>
      <c r="F80" s="125"/>
    </row>
    <row r="81" spans="1:6" ht="15.75" customHeight="1" x14ac:dyDescent="0.25">
      <c r="A81" s="55"/>
      <c r="B81" s="55"/>
      <c r="C81" s="55"/>
      <c r="D81" s="55"/>
      <c r="E81" s="55"/>
      <c r="F81" s="55"/>
    </row>
    <row r="82" spans="1:6" x14ac:dyDescent="0.25">
      <c r="A82" s="56">
        <v>4</v>
      </c>
      <c r="B82" s="57" t="s">
        <v>59</v>
      </c>
      <c r="C82" s="56" t="s">
        <v>11</v>
      </c>
      <c r="D82" s="56" t="s">
        <v>98</v>
      </c>
      <c r="E82" s="56" t="s">
        <v>93</v>
      </c>
      <c r="F82" s="58" t="s">
        <v>26</v>
      </c>
    </row>
    <row r="83" spans="1:6" x14ac:dyDescent="0.25">
      <c r="A83" s="17" t="s">
        <v>53</v>
      </c>
      <c r="B83" s="43" t="s">
        <v>54</v>
      </c>
      <c r="C83" s="17"/>
      <c r="D83" s="17"/>
      <c r="E83" s="17"/>
      <c r="F83" s="48">
        <f>F75</f>
        <v>64.55</v>
      </c>
    </row>
    <row r="84" spans="1:6" ht="30" x14ac:dyDescent="0.25">
      <c r="A84" s="17" t="s">
        <v>55</v>
      </c>
      <c r="B84" s="43" t="s">
        <v>60</v>
      </c>
      <c r="C84" s="17"/>
      <c r="D84" s="28" t="s">
        <v>156</v>
      </c>
      <c r="E84" s="17"/>
      <c r="F84" s="54">
        <v>0</v>
      </c>
    </row>
    <row r="85" spans="1:6" x14ac:dyDescent="0.25">
      <c r="A85" s="126" t="s">
        <v>7</v>
      </c>
      <c r="B85" s="126"/>
      <c r="C85" s="86"/>
      <c r="D85" s="86"/>
      <c r="E85" s="87"/>
      <c r="F85" s="89">
        <f>F83</f>
        <v>64.55</v>
      </c>
    </row>
    <row r="87" spans="1:6" x14ac:dyDescent="0.25">
      <c r="A87" s="127" t="s">
        <v>61</v>
      </c>
      <c r="B87" s="127"/>
      <c r="C87" s="127"/>
      <c r="D87" s="127"/>
      <c r="E87" s="127"/>
      <c r="F87" s="127"/>
    </row>
    <row r="89" spans="1:6" x14ac:dyDescent="0.25">
      <c r="A89" s="80">
        <v>5</v>
      </c>
      <c r="B89" s="88" t="s">
        <v>62</v>
      </c>
      <c r="C89" s="128" t="s">
        <v>93</v>
      </c>
      <c r="D89" s="129"/>
      <c r="E89" s="130"/>
      <c r="F89" s="80" t="s">
        <v>26</v>
      </c>
    </row>
    <row r="90" spans="1:6" x14ac:dyDescent="0.25">
      <c r="A90" s="39" t="s">
        <v>15</v>
      </c>
      <c r="B90" s="16" t="s">
        <v>63</v>
      </c>
      <c r="C90" s="20"/>
      <c r="D90" s="20"/>
      <c r="E90" s="20"/>
      <c r="F90" s="3">
        <v>0</v>
      </c>
    </row>
    <row r="91" spans="1:6" x14ac:dyDescent="0.25">
      <c r="A91" s="39" t="s">
        <v>17</v>
      </c>
      <c r="B91" s="16" t="s">
        <v>64</v>
      </c>
      <c r="C91" s="20"/>
      <c r="D91" s="20"/>
      <c r="E91" s="20"/>
      <c r="F91" s="33">
        <v>0</v>
      </c>
    </row>
    <row r="92" spans="1:6" x14ac:dyDescent="0.25">
      <c r="A92" s="39" t="s">
        <v>18</v>
      </c>
      <c r="B92" s="16" t="s">
        <v>65</v>
      </c>
      <c r="C92" s="20"/>
      <c r="D92" s="20"/>
      <c r="E92" s="20"/>
      <c r="F92" s="33">
        <v>0</v>
      </c>
    </row>
    <row r="93" spans="1:6" x14ac:dyDescent="0.25">
      <c r="A93" s="39" t="s">
        <v>16</v>
      </c>
      <c r="B93" s="16" t="s">
        <v>42</v>
      </c>
      <c r="C93" s="20"/>
      <c r="D93" s="20"/>
      <c r="E93" s="20"/>
      <c r="F93" s="3">
        <v>0</v>
      </c>
    </row>
    <row r="94" spans="1:6" x14ac:dyDescent="0.25">
      <c r="A94" s="59"/>
      <c r="B94" s="80" t="s">
        <v>7</v>
      </c>
      <c r="C94" s="81"/>
      <c r="D94" s="81"/>
      <c r="E94" s="81"/>
      <c r="F94" s="84">
        <f>F93+F92+F91+F90</f>
        <v>0</v>
      </c>
    </row>
    <row r="96" spans="1:6" x14ac:dyDescent="0.25">
      <c r="A96" s="127" t="s">
        <v>66</v>
      </c>
      <c r="B96" s="127"/>
      <c r="C96" s="127"/>
      <c r="D96" s="127"/>
      <c r="E96" s="127"/>
      <c r="F96" s="127"/>
    </row>
    <row r="98" spans="1:7" x14ac:dyDescent="0.25">
      <c r="A98" s="80">
        <v>6</v>
      </c>
      <c r="B98" s="81" t="s">
        <v>67</v>
      </c>
      <c r="C98" s="80" t="s">
        <v>11</v>
      </c>
      <c r="D98" s="113" t="s">
        <v>93</v>
      </c>
      <c r="E98" s="113"/>
      <c r="F98" s="80" t="s">
        <v>26</v>
      </c>
    </row>
    <row r="99" spans="1:7" ht="24.75" customHeight="1" x14ac:dyDescent="0.25">
      <c r="A99" s="39" t="s">
        <v>15</v>
      </c>
      <c r="B99" s="36" t="s">
        <v>68</v>
      </c>
      <c r="C99" s="63">
        <v>0.03</v>
      </c>
      <c r="D99" s="74"/>
      <c r="E99" s="74"/>
      <c r="F99" s="29">
        <f>C116*C99</f>
        <v>229.44239999999999</v>
      </c>
      <c r="G99" s="35"/>
    </row>
    <row r="100" spans="1:7" ht="22.5" customHeight="1" x14ac:dyDescent="0.25">
      <c r="A100" s="39" t="s">
        <v>17</v>
      </c>
      <c r="B100" s="36" t="s">
        <v>69</v>
      </c>
      <c r="C100" s="63">
        <v>6.7900000000000002E-2</v>
      </c>
      <c r="D100" s="74"/>
      <c r="E100" s="74"/>
      <c r="F100" s="29">
        <f>(C116+F99)*C100</f>
        <v>534.88377095999999</v>
      </c>
      <c r="G100" s="35"/>
    </row>
    <row r="101" spans="1:7" x14ac:dyDescent="0.25">
      <c r="A101" s="39" t="s">
        <v>18</v>
      </c>
      <c r="B101" s="65" t="s">
        <v>70</v>
      </c>
      <c r="C101" s="36"/>
      <c r="D101" s="120"/>
      <c r="E101" s="120"/>
      <c r="F101" s="66">
        <f>SUM(F102:F104)</f>
        <v>1397.98</v>
      </c>
    </row>
    <row r="102" spans="1:7" ht="30" customHeight="1" x14ac:dyDescent="0.25">
      <c r="A102" s="39"/>
      <c r="B102" s="36" t="s">
        <v>71</v>
      </c>
      <c r="C102" s="64">
        <v>9.2499999999999999E-2</v>
      </c>
      <c r="D102" s="121" t="s">
        <v>130</v>
      </c>
      <c r="E102" s="121"/>
      <c r="F102" s="29">
        <f>ROUND((C116+F99+F100)/(1-C105)*C102,2)</f>
        <v>907.46</v>
      </c>
      <c r="G102" s="35"/>
    </row>
    <row r="103" spans="1:7" ht="20.100000000000001" customHeight="1" x14ac:dyDescent="0.25">
      <c r="A103" s="39"/>
      <c r="B103" s="36" t="s">
        <v>72</v>
      </c>
      <c r="C103" s="64">
        <v>0</v>
      </c>
      <c r="D103" s="121" t="s">
        <v>99</v>
      </c>
      <c r="E103" s="121"/>
      <c r="F103" s="60">
        <v>0</v>
      </c>
    </row>
    <row r="104" spans="1:7" ht="20.100000000000001" customHeight="1" x14ac:dyDescent="0.25">
      <c r="A104" s="39"/>
      <c r="B104" s="36" t="s">
        <v>73</v>
      </c>
      <c r="C104" s="64">
        <v>0.05</v>
      </c>
      <c r="D104" s="122" t="s">
        <v>96</v>
      </c>
      <c r="E104" s="122"/>
      <c r="F104" s="29">
        <f>ROUND((C116+F99+F100)/(1-C105)*C104,2)</f>
        <v>490.52</v>
      </c>
    </row>
    <row r="105" spans="1:7" x14ac:dyDescent="0.25">
      <c r="A105" s="39"/>
      <c r="B105" s="80" t="s">
        <v>7</v>
      </c>
      <c r="C105" s="82">
        <f>SUM(C102:C104)</f>
        <v>0.14250000000000002</v>
      </c>
      <c r="D105" s="81"/>
      <c r="E105" s="81"/>
      <c r="F105" s="83">
        <f>F101+F100+F99</f>
        <v>2162.3061709600001</v>
      </c>
    </row>
    <row r="107" spans="1:7" x14ac:dyDescent="0.25">
      <c r="A107" s="34" t="s">
        <v>76</v>
      </c>
      <c r="B107" s="123" t="s">
        <v>77</v>
      </c>
      <c r="C107" s="116"/>
      <c r="D107" s="116"/>
      <c r="E107" s="116"/>
      <c r="F107" s="116"/>
    </row>
    <row r="109" spans="1:7" x14ac:dyDescent="0.25">
      <c r="A109" s="39"/>
      <c r="B109" s="81" t="s">
        <v>78</v>
      </c>
      <c r="C109" s="124" t="s">
        <v>26</v>
      </c>
      <c r="D109" s="124"/>
      <c r="E109" s="124"/>
      <c r="F109" s="124"/>
    </row>
    <row r="110" spans="1:7" x14ac:dyDescent="0.25">
      <c r="A110" s="39"/>
      <c r="B110" s="81" t="s">
        <v>79</v>
      </c>
      <c r="C110" s="124"/>
      <c r="D110" s="124"/>
      <c r="E110" s="124"/>
      <c r="F110" s="124"/>
    </row>
    <row r="111" spans="1:7" x14ac:dyDescent="0.25">
      <c r="A111" s="39" t="s">
        <v>15</v>
      </c>
      <c r="B111" s="16" t="s">
        <v>8</v>
      </c>
      <c r="C111" s="118">
        <f>F13</f>
        <v>4135.91</v>
      </c>
      <c r="D111" s="119"/>
      <c r="E111" s="119"/>
      <c r="F111" s="119"/>
    </row>
    <row r="112" spans="1:7" x14ac:dyDescent="0.25">
      <c r="A112" s="39" t="s">
        <v>17</v>
      </c>
      <c r="B112" s="16" t="s">
        <v>80</v>
      </c>
      <c r="C112" s="118">
        <f>C52</f>
        <v>3151.1399999999994</v>
      </c>
      <c r="D112" s="119"/>
      <c r="E112" s="119"/>
      <c r="F112" s="119"/>
    </row>
    <row r="113" spans="1:7" x14ac:dyDescent="0.25">
      <c r="A113" s="39" t="s">
        <v>18</v>
      </c>
      <c r="B113" s="16" t="s">
        <v>47</v>
      </c>
      <c r="C113" s="118">
        <f>F63</f>
        <v>296.48</v>
      </c>
      <c r="D113" s="119"/>
      <c r="E113" s="119"/>
      <c r="F113" s="119"/>
    </row>
    <row r="114" spans="1:7" x14ac:dyDescent="0.25">
      <c r="A114" s="39" t="s">
        <v>16</v>
      </c>
      <c r="B114" s="16" t="s">
        <v>51</v>
      </c>
      <c r="C114" s="118">
        <f>F85</f>
        <v>64.55</v>
      </c>
      <c r="D114" s="119"/>
      <c r="E114" s="119"/>
      <c r="F114" s="119"/>
    </row>
    <row r="115" spans="1:7" x14ac:dyDescent="0.25">
      <c r="A115" s="39" t="s">
        <v>19</v>
      </c>
      <c r="B115" s="16" t="s">
        <v>61</v>
      </c>
      <c r="C115" s="118">
        <f>F94</f>
        <v>0</v>
      </c>
      <c r="D115" s="119"/>
      <c r="E115" s="119"/>
      <c r="F115" s="119"/>
    </row>
    <row r="116" spans="1:7" x14ac:dyDescent="0.25">
      <c r="A116" s="39"/>
      <c r="B116" s="13" t="s">
        <v>81</v>
      </c>
      <c r="C116" s="118">
        <f>ROUND(SUM(C111:F115),2)</f>
        <v>7648.08</v>
      </c>
      <c r="D116" s="119"/>
      <c r="E116" s="119"/>
      <c r="F116" s="119"/>
    </row>
    <row r="117" spans="1:7" x14ac:dyDescent="0.25">
      <c r="A117" s="39" t="s">
        <v>20</v>
      </c>
      <c r="B117" s="16" t="s">
        <v>66</v>
      </c>
      <c r="C117" s="111">
        <f>F105</f>
        <v>2162.3061709600001</v>
      </c>
      <c r="D117" s="111"/>
      <c r="E117" s="111"/>
      <c r="F117" s="111"/>
    </row>
    <row r="118" spans="1:7" x14ac:dyDescent="0.25">
      <c r="A118" s="39"/>
      <c r="B118" s="80" t="s">
        <v>82</v>
      </c>
      <c r="C118" s="112">
        <f>ROUND(C117+C116,2)</f>
        <v>9810.39</v>
      </c>
      <c r="D118" s="113"/>
      <c r="E118" s="113"/>
      <c r="F118" s="113"/>
    </row>
    <row r="120" spans="1:7" ht="39.950000000000003" customHeight="1" x14ac:dyDescent="0.25">
      <c r="A120" s="37"/>
      <c r="B120" s="114"/>
      <c r="C120" s="115"/>
      <c r="D120" s="115"/>
      <c r="E120" s="115"/>
      <c r="F120" s="115"/>
      <c r="G120" s="35"/>
    </row>
    <row r="121" spans="1:7" x14ac:dyDescent="0.25">
      <c r="C121" s="116"/>
      <c r="D121" s="116"/>
      <c r="E121" s="116"/>
      <c r="F121" s="116"/>
    </row>
    <row r="122" spans="1:7" x14ac:dyDescent="0.25">
      <c r="C122" s="116"/>
      <c r="D122" s="116"/>
      <c r="E122" s="116"/>
      <c r="F122" s="116"/>
    </row>
    <row r="123" spans="1:7" x14ac:dyDescent="0.25">
      <c r="A123" s="117"/>
      <c r="C123" s="116"/>
      <c r="D123" s="116"/>
      <c r="E123" s="116"/>
      <c r="F123" s="116"/>
    </row>
    <row r="124" spans="1:7" x14ac:dyDescent="0.25">
      <c r="A124" s="117"/>
      <c r="B124" s="42"/>
      <c r="C124" s="116"/>
      <c r="D124" s="116"/>
      <c r="E124" s="116"/>
      <c r="F124" s="116"/>
    </row>
  </sheetData>
  <mergeCells count="55">
    <mergeCell ref="A15:F15"/>
    <mergeCell ref="C2:D2"/>
    <mergeCell ref="A4:G4"/>
    <mergeCell ref="C6:E6"/>
    <mergeCell ref="C7:E7"/>
    <mergeCell ref="A14:F14"/>
    <mergeCell ref="C44:D44"/>
    <mergeCell ref="A16:F16"/>
    <mergeCell ref="A22:F22"/>
    <mergeCell ref="A23:F23"/>
    <mergeCell ref="A35:F35"/>
    <mergeCell ref="A36:F36"/>
    <mergeCell ref="C38:D38"/>
    <mergeCell ref="C39:D39"/>
    <mergeCell ref="C40:D40"/>
    <mergeCell ref="C41:D41"/>
    <mergeCell ref="C42:D42"/>
    <mergeCell ref="C43:D43"/>
    <mergeCell ref="A75:B75"/>
    <mergeCell ref="A46:F46"/>
    <mergeCell ref="C48:F48"/>
    <mergeCell ref="C49:F49"/>
    <mergeCell ref="C50:F50"/>
    <mergeCell ref="C51:F51"/>
    <mergeCell ref="C52:F52"/>
    <mergeCell ref="A54:F54"/>
    <mergeCell ref="A63:B63"/>
    <mergeCell ref="A65:F65"/>
    <mergeCell ref="A67:F67"/>
    <mergeCell ref="E71:E74"/>
    <mergeCell ref="C109:F110"/>
    <mergeCell ref="A80:F80"/>
    <mergeCell ref="A85:B85"/>
    <mergeCell ref="A87:F87"/>
    <mergeCell ref="C89:E89"/>
    <mergeCell ref="A96:F96"/>
    <mergeCell ref="D98:E98"/>
    <mergeCell ref="D101:E101"/>
    <mergeCell ref="D102:E102"/>
    <mergeCell ref="D103:E103"/>
    <mergeCell ref="D104:E104"/>
    <mergeCell ref="B107:F107"/>
    <mergeCell ref="A123:A124"/>
    <mergeCell ref="C123:F124"/>
    <mergeCell ref="C111:F111"/>
    <mergeCell ref="C112:F112"/>
    <mergeCell ref="C113:F113"/>
    <mergeCell ref="C114:F114"/>
    <mergeCell ref="C115:F115"/>
    <mergeCell ref="C116:F116"/>
    <mergeCell ref="C117:F117"/>
    <mergeCell ref="C118:F118"/>
    <mergeCell ref="B120:F120"/>
    <mergeCell ref="C121:F121"/>
    <mergeCell ref="C122:F122"/>
  </mergeCells>
  <pageMargins left="0.70866141732283472" right="0.47244094488188981" top="0.74803149606299213" bottom="0.74803149606299213" header="0.31496062992125984" footer="0.31496062992125984"/>
  <pageSetup paperSize="9" scale="49" orientation="portrait" r:id="rId1"/>
  <rowBreaks count="1" manualBreakCount="1">
    <brk id="7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C21E2-48C9-4059-BE5C-33C851A93089}">
  <dimension ref="A1:G124"/>
  <sheetViews>
    <sheetView showGridLines="0" tabSelected="1" showWhiteSpace="0" zoomScale="85" zoomScaleNormal="85" workbookViewId="0">
      <selection activeCell="C2" sqref="C2:D2"/>
    </sheetView>
  </sheetViews>
  <sheetFormatPr defaultRowHeight="15" x14ac:dyDescent="0.25"/>
  <cols>
    <col min="1" max="1" width="6.7109375" style="38" customWidth="1"/>
    <col min="2" max="2" width="56.5703125" bestFit="1" customWidth="1"/>
    <col min="3" max="3" width="12" customWidth="1"/>
    <col min="4" max="4" width="41.140625" customWidth="1"/>
    <col min="5" max="5" width="42.85546875" customWidth="1"/>
    <col min="6" max="6" width="18.42578125" bestFit="1" customWidth="1"/>
    <col min="7" max="7" width="11.7109375" bestFit="1" customWidth="1"/>
    <col min="8" max="26" width="9.140625" customWidth="1"/>
  </cols>
  <sheetData>
    <row r="1" spans="1:7" ht="15.75" thickBot="1" x14ac:dyDescent="0.3"/>
    <row r="2" spans="1:7" ht="15.75" thickBot="1" x14ac:dyDescent="0.3">
      <c r="A2" s="37" t="s">
        <v>75</v>
      </c>
      <c r="B2" s="15" t="s">
        <v>74</v>
      </c>
      <c r="C2" s="143" t="s">
        <v>180</v>
      </c>
      <c r="D2" s="144"/>
    </row>
    <row r="4" spans="1:7" x14ac:dyDescent="0.25">
      <c r="A4" s="123" t="s">
        <v>12</v>
      </c>
      <c r="B4" s="116"/>
      <c r="C4" s="116"/>
      <c r="D4" s="116"/>
      <c r="E4" s="116"/>
      <c r="F4" s="116"/>
      <c r="G4" s="116"/>
    </row>
    <row r="6" spans="1:7" x14ac:dyDescent="0.25">
      <c r="A6" s="80">
        <v>1</v>
      </c>
      <c r="B6" s="80" t="s">
        <v>13</v>
      </c>
      <c r="C6" s="113" t="s">
        <v>98</v>
      </c>
      <c r="D6" s="113"/>
      <c r="E6" s="113"/>
      <c r="F6" s="81" t="s">
        <v>26</v>
      </c>
    </row>
    <row r="7" spans="1:7" ht="30" customHeight="1" x14ac:dyDescent="0.25">
      <c r="A7" s="39" t="s">
        <v>15</v>
      </c>
      <c r="B7" s="16" t="s">
        <v>0</v>
      </c>
      <c r="C7" s="145" t="s">
        <v>141</v>
      </c>
      <c r="D7" s="145"/>
      <c r="E7" s="145"/>
      <c r="F7" s="41">
        <v>5540.31</v>
      </c>
    </row>
    <row r="8" spans="1:7" x14ac:dyDescent="0.25">
      <c r="A8" s="39" t="s">
        <v>17</v>
      </c>
      <c r="B8" s="16" t="s">
        <v>1</v>
      </c>
      <c r="C8" s="16"/>
      <c r="D8" s="9"/>
      <c r="E8" s="9"/>
      <c r="F8" s="9">
        <v>0</v>
      </c>
    </row>
    <row r="9" spans="1:7" x14ac:dyDescent="0.25">
      <c r="A9" s="39" t="s">
        <v>18</v>
      </c>
      <c r="B9" s="16" t="s">
        <v>2</v>
      </c>
      <c r="C9" s="16"/>
      <c r="D9" s="9"/>
      <c r="E9" s="9"/>
      <c r="F9" s="9">
        <v>0</v>
      </c>
    </row>
    <row r="10" spans="1:7" x14ac:dyDescent="0.25">
      <c r="A10" s="39" t="s">
        <v>16</v>
      </c>
      <c r="B10" s="16" t="s">
        <v>3</v>
      </c>
      <c r="C10" s="16"/>
      <c r="D10" s="9"/>
      <c r="E10" s="9"/>
      <c r="F10" s="9">
        <v>0</v>
      </c>
    </row>
    <row r="11" spans="1:7" x14ac:dyDescent="0.25">
      <c r="A11" s="39" t="s">
        <v>19</v>
      </c>
      <c r="B11" s="16" t="s">
        <v>4</v>
      </c>
      <c r="C11" s="16"/>
      <c r="D11" s="9"/>
      <c r="E11" s="9"/>
      <c r="F11" s="9">
        <v>0</v>
      </c>
    </row>
    <row r="12" spans="1:7" x14ac:dyDescent="0.25">
      <c r="A12" s="39" t="s">
        <v>20</v>
      </c>
      <c r="B12" s="16" t="s">
        <v>5</v>
      </c>
      <c r="C12" s="16"/>
      <c r="D12" s="9"/>
      <c r="E12" s="9"/>
      <c r="F12" s="9">
        <v>0</v>
      </c>
    </row>
    <row r="13" spans="1:7" x14ac:dyDescent="0.25">
      <c r="A13" s="39"/>
      <c r="B13" s="80" t="s">
        <v>7</v>
      </c>
      <c r="C13" s="92"/>
      <c r="D13" s="92"/>
      <c r="E13" s="92"/>
      <c r="F13" s="92">
        <f>ROUND(SUM(C7:F12),2)</f>
        <v>5540.31</v>
      </c>
    </row>
    <row r="14" spans="1:7" x14ac:dyDescent="0.25">
      <c r="A14" s="141"/>
      <c r="B14" s="116"/>
      <c r="C14" s="116"/>
      <c r="D14" s="116"/>
      <c r="E14" s="116"/>
      <c r="F14" s="116"/>
    </row>
    <row r="15" spans="1:7" x14ac:dyDescent="0.25">
      <c r="A15" s="146" t="s">
        <v>9</v>
      </c>
      <c r="B15" s="146"/>
      <c r="C15" s="146"/>
      <c r="D15" s="146"/>
      <c r="E15" s="146"/>
      <c r="F15" s="146"/>
    </row>
    <row r="16" spans="1:7" x14ac:dyDescent="0.25">
      <c r="A16" s="140" t="s">
        <v>14</v>
      </c>
      <c r="B16" s="116"/>
      <c r="C16" s="116"/>
      <c r="D16" s="116"/>
      <c r="E16" s="116"/>
      <c r="F16" s="116"/>
    </row>
    <row r="17" spans="1:6" x14ac:dyDescent="0.25">
      <c r="B17" s="1"/>
    </row>
    <row r="18" spans="1:6" x14ac:dyDescent="0.25">
      <c r="A18" s="80" t="s">
        <v>21</v>
      </c>
      <c r="B18" s="81" t="s">
        <v>22</v>
      </c>
      <c r="C18" s="80" t="s">
        <v>11</v>
      </c>
      <c r="D18" s="80" t="s">
        <v>98</v>
      </c>
      <c r="E18" s="80" t="s">
        <v>93</v>
      </c>
      <c r="F18" s="81" t="s">
        <v>26</v>
      </c>
    </row>
    <row r="19" spans="1:6" ht="30" x14ac:dyDescent="0.25">
      <c r="A19" s="17" t="s">
        <v>15</v>
      </c>
      <c r="B19" s="18" t="s">
        <v>10</v>
      </c>
      <c r="C19" s="19">
        <v>8.3299999999999999E-2</v>
      </c>
      <c r="D19" s="43" t="s">
        <v>110</v>
      </c>
      <c r="E19" s="20" t="s">
        <v>94</v>
      </c>
      <c r="F19" s="21">
        <f>F13*C19</f>
        <v>461.50782300000003</v>
      </c>
    </row>
    <row r="20" spans="1:6" ht="45" x14ac:dyDescent="0.25">
      <c r="A20" s="17" t="s">
        <v>17</v>
      </c>
      <c r="B20" s="18" t="s">
        <v>107</v>
      </c>
      <c r="C20" s="19">
        <v>0.1111</v>
      </c>
      <c r="D20" s="44" t="s">
        <v>108</v>
      </c>
      <c r="E20" s="43" t="s">
        <v>109</v>
      </c>
      <c r="F20" s="21">
        <f>F13*C20</f>
        <v>615.52844100000004</v>
      </c>
    </row>
    <row r="21" spans="1:6" x14ac:dyDescent="0.25">
      <c r="A21" s="39"/>
      <c r="B21" s="80" t="s">
        <v>7</v>
      </c>
      <c r="C21" s="93">
        <f>SUM(C19:C20)</f>
        <v>0.19440000000000002</v>
      </c>
      <c r="D21" s="92"/>
      <c r="E21" s="92"/>
      <c r="F21" s="92">
        <f>ROUND(SUM(F19:F20),2)</f>
        <v>1077.04</v>
      </c>
    </row>
    <row r="22" spans="1:6" x14ac:dyDescent="0.25">
      <c r="A22" s="141"/>
      <c r="B22" s="116"/>
      <c r="C22" s="116"/>
      <c r="D22" s="116"/>
      <c r="E22" s="116"/>
      <c r="F22" s="116"/>
    </row>
    <row r="23" spans="1:6" x14ac:dyDescent="0.25">
      <c r="A23" s="127" t="s">
        <v>24</v>
      </c>
      <c r="B23" s="127"/>
      <c r="C23" s="127"/>
      <c r="D23" s="127"/>
      <c r="E23" s="127"/>
      <c r="F23" s="127"/>
    </row>
    <row r="25" spans="1:6" x14ac:dyDescent="0.25">
      <c r="A25" s="80" t="s">
        <v>23</v>
      </c>
      <c r="B25" s="81" t="s">
        <v>25</v>
      </c>
      <c r="C25" s="80" t="s">
        <v>11</v>
      </c>
      <c r="D25" s="80" t="s">
        <v>98</v>
      </c>
      <c r="E25" s="80" t="s">
        <v>93</v>
      </c>
      <c r="F25" s="81" t="s">
        <v>26</v>
      </c>
    </row>
    <row r="26" spans="1:6" s="7" customFormat="1" x14ac:dyDescent="0.25">
      <c r="A26" s="17" t="s">
        <v>15</v>
      </c>
      <c r="B26" s="18" t="s">
        <v>27</v>
      </c>
      <c r="C26" s="10">
        <v>0.2</v>
      </c>
      <c r="D26" s="19" t="s">
        <v>86</v>
      </c>
      <c r="E26" s="22" t="s">
        <v>131</v>
      </c>
      <c r="F26" s="21">
        <f t="shared" ref="F26:F33" si="0">($F$13+$F$21)*C26</f>
        <v>1323.4700000000003</v>
      </c>
    </row>
    <row r="27" spans="1:6" s="7" customFormat="1" ht="45" x14ac:dyDescent="0.25">
      <c r="A27" s="17" t="s">
        <v>17</v>
      </c>
      <c r="B27" s="18" t="s">
        <v>28</v>
      </c>
      <c r="C27" s="10">
        <v>2.5000000000000001E-2</v>
      </c>
      <c r="D27" s="23" t="s">
        <v>87</v>
      </c>
      <c r="E27" s="24" t="s">
        <v>132</v>
      </c>
      <c r="F27" s="21">
        <f t="shared" si="0"/>
        <v>165.43375000000003</v>
      </c>
    </row>
    <row r="28" spans="1:6" s="7" customFormat="1" ht="60" x14ac:dyDescent="0.25">
      <c r="A28" s="25" t="s">
        <v>18</v>
      </c>
      <c r="B28" s="26" t="s">
        <v>29</v>
      </c>
      <c r="C28" s="11">
        <v>0.06</v>
      </c>
      <c r="D28" s="27" t="s">
        <v>95</v>
      </c>
      <c r="E28" s="75" t="s">
        <v>133</v>
      </c>
      <c r="F28" s="76">
        <f t="shared" si="0"/>
        <v>397.041</v>
      </c>
    </row>
    <row r="29" spans="1:6" s="7" customFormat="1" x14ac:dyDescent="0.25">
      <c r="A29" s="17" t="s">
        <v>16</v>
      </c>
      <c r="B29" s="18" t="s">
        <v>30</v>
      </c>
      <c r="C29" s="10">
        <v>1.4999999999999999E-2</v>
      </c>
      <c r="D29" s="18" t="s">
        <v>89</v>
      </c>
      <c r="E29" s="39" t="s">
        <v>134</v>
      </c>
      <c r="F29" s="21">
        <f t="shared" si="0"/>
        <v>99.260249999999999</v>
      </c>
    </row>
    <row r="30" spans="1:6" s="7" customFormat="1" x14ac:dyDescent="0.25">
      <c r="A30" s="17" t="s">
        <v>19</v>
      </c>
      <c r="B30" s="18" t="s">
        <v>31</v>
      </c>
      <c r="C30" s="10">
        <v>0.01</v>
      </c>
      <c r="D30" s="19" t="s">
        <v>88</v>
      </c>
      <c r="E30" s="22" t="s">
        <v>135</v>
      </c>
      <c r="F30" s="21">
        <f t="shared" si="0"/>
        <v>66.173500000000004</v>
      </c>
    </row>
    <row r="31" spans="1:6" s="7" customFormat="1" ht="30" x14ac:dyDescent="0.25">
      <c r="A31" s="17" t="s">
        <v>20</v>
      </c>
      <c r="B31" s="18" t="s">
        <v>32</v>
      </c>
      <c r="C31" s="10">
        <v>6.0000000000000001E-3</v>
      </c>
      <c r="D31" s="23" t="s">
        <v>90</v>
      </c>
      <c r="E31" s="24" t="s">
        <v>136</v>
      </c>
      <c r="F31" s="21">
        <f t="shared" si="0"/>
        <v>39.704100000000004</v>
      </c>
    </row>
    <row r="32" spans="1:6" s="7" customFormat="1" x14ac:dyDescent="0.25">
      <c r="A32" s="17" t="s">
        <v>33</v>
      </c>
      <c r="B32" s="18" t="s">
        <v>34</v>
      </c>
      <c r="C32" s="10">
        <v>2E-3</v>
      </c>
      <c r="D32" s="19" t="s">
        <v>91</v>
      </c>
      <c r="E32" s="22" t="s">
        <v>137</v>
      </c>
      <c r="F32" s="21">
        <f t="shared" si="0"/>
        <v>13.2347</v>
      </c>
    </row>
    <row r="33" spans="1:6" s="7" customFormat="1" ht="30" x14ac:dyDescent="0.25">
      <c r="A33" s="17" t="s">
        <v>35</v>
      </c>
      <c r="B33" s="18" t="s">
        <v>36</v>
      </c>
      <c r="C33" s="10">
        <v>0.08</v>
      </c>
      <c r="D33" s="23" t="s">
        <v>92</v>
      </c>
      <c r="E33" s="24" t="s">
        <v>138</v>
      </c>
      <c r="F33" s="21">
        <f t="shared" si="0"/>
        <v>529.38800000000003</v>
      </c>
    </row>
    <row r="34" spans="1:6" x14ac:dyDescent="0.25">
      <c r="A34" s="39"/>
      <c r="B34" s="80" t="s">
        <v>7</v>
      </c>
      <c r="C34" s="93">
        <f>SUM(C26:C33)</f>
        <v>0.39800000000000008</v>
      </c>
      <c r="D34" s="92"/>
      <c r="E34" s="92"/>
      <c r="F34" s="92">
        <f>ROUND(SUM(F26:F33),2)</f>
        <v>2633.71</v>
      </c>
    </row>
    <row r="35" spans="1:6" x14ac:dyDescent="0.25">
      <c r="A35" s="141"/>
      <c r="B35" s="116"/>
      <c r="C35" s="116"/>
      <c r="D35" s="116"/>
      <c r="E35" s="116"/>
      <c r="F35" s="116"/>
    </row>
    <row r="36" spans="1:6" x14ac:dyDescent="0.25">
      <c r="A36" s="127" t="s">
        <v>37</v>
      </c>
      <c r="B36" s="142"/>
      <c r="C36" s="142"/>
      <c r="D36" s="142"/>
      <c r="E36" s="142"/>
      <c r="F36" s="142"/>
    </row>
    <row r="38" spans="1:6" x14ac:dyDescent="0.25">
      <c r="A38" s="80" t="s">
        <v>38</v>
      </c>
      <c r="B38" s="81" t="s">
        <v>39</v>
      </c>
      <c r="C38" s="113" t="s">
        <v>98</v>
      </c>
      <c r="D38" s="113"/>
      <c r="E38" s="80" t="s">
        <v>93</v>
      </c>
      <c r="F38" s="81" t="s">
        <v>26</v>
      </c>
    </row>
    <row r="39" spans="1:6" s="7" customFormat="1" ht="45" customHeight="1" x14ac:dyDescent="0.25">
      <c r="A39" s="68" t="s">
        <v>15</v>
      </c>
      <c r="B39" s="69" t="s">
        <v>83</v>
      </c>
      <c r="C39" s="136" t="s">
        <v>142</v>
      </c>
      <c r="D39" s="136"/>
      <c r="E39" s="70" t="s">
        <v>143</v>
      </c>
      <c r="F39" s="71">
        <f>(4.9*2*22)-(F7*0.06)</f>
        <v>-116.8186</v>
      </c>
    </row>
    <row r="40" spans="1:6" s="7" customFormat="1" ht="30" customHeight="1" x14ac:dyDescent="0.25">
      <c r="A40" s="68" t="s">
        <v>17</v>
      </c>
      <c r="B40" s="69" t="s">
        <v>40</v>
      </c>
      <c r="C40" s="136" t="s">
        <v>144</v>
      </c>
      <c r="D40" s="136"/>
      <c r="E40" s="70" t="s">
        <v>145</v>
      </c>
      <c r="F40" s="72">
        <f>(14.28*22*0.8)</f>
        <v>251.32799999999997</v>
      </c>
    </row>
    <row r="41" spans="1:6" s="7" customFormat="1" ht="30" customHeight="1" x14ac:dyDescent="0.25">
      <c r="A41" s="17" t="s">
        <v>18</v>
      </c>
      <c r="B41" s="26" t="s">
        <v>41</v>
      </c>
      <c r="C41" s="137" t="s">
        <v>146</v>
      </c>
      <c r="D41" s="137"/>
      <c r="E41" s="61" t="s">
        <v>111</v>
      </c>
      <c r="F41" s="62">
        <v>146</v>
      </c>
    </row>
    <row r="42" spans="1:6" s="7" customFormat="1" ht="30" customHeight="1" x14ac:dyDescent="0.25">
      <c r="A42" s="17" t="s">
        <v>16</v>
      </c>
      <c r="B42" s="18" t="s">
        <v>147</v>
      </c>
      <c r="C42" s="137" t="s">
        <v>148</v>
      </c>
      <c r="D42" s="137"/>
      <c r="E42" s="61" t="s">
        <v>111</v>
      </c>
      <c r="F42" s="12">
        <v>12.11</v>
      </c>
    </row>
    <row r="43" spans="1:6" s="7" customFormat="1" ht="30" customHeight="1" x14ac:dyDescent="0.25">
      <c r="A43" s="17" t="s">
        <v>19</v>
      </c>
      <c r="B43" s="18" t="s">
        <v>149</v>
      </c>
      <c r="C43" s="137" t="s">
        <v>150</v>
      </c>
      <c r="D43" s="137"/>
      <c r="E43" s="61" t="s">
        <v>111</v>
      </c>
      <c r="F43" s="12">
        <v>4.1500000000000004</v>
      </c>
    </row>
    <row r="44" spans="1:6" x14ac:dyDescent="0.25">
      <c r="A44" s="39"/>
      <c r="B44" s="80" t="s">
        <v>7</v>
      </c>
      <c r="C44" s="138"/>
      <c r="D44" s="139"/>
      <c r="E44" s="92"/>
      <c r="F44" s="92">
        <f>ROUND(SUM(F39:F43),2)</f>
        <v>296.77</v>
      </c>
    </row>
    <row r="46" spans="1:6" x14ac:dyDescent="0.25">
      <c r="A46" s="127" t="s">
        <v>43</v>
      </c>
      <c r="B46" s="127"/>
      <c r="C46" s="127"/>
      <c r="D46" s="127"/>
      <c r="E46" s="127"/>
      <c r="F46" s="127"/>
    </row>
    <row r="48" spans="1:6" ht="30" customHeight="1" x14ac:dyDescent="0.25">
      <c r="A48" s="80">
        <v>2</v>
      </c>
      <c r="B48" s="91" t="s">
        <v>44</v>
      </c>
      <c r="C48" s="113" t="s">
        <v>26</v>
      </c>
      <c r="D48" s="113"/>
      <c r="E48" s="113"/>
      <c r="F48" s="113"/>
    </row>
    <row r="49" spans="1:6" x14ac:dyDescent="0.25">
      <c r="A49" s="39" t="s">
        <v>21</v>
      </c>
      <c r="B49" s="40" t="s">
        <v>45</v>
      </c>
      <c r="C49" s="118">
        <f>F21</f>
        <v>1077.04</v>
      </c>
      <c r="D49" s="118"/>
      <c r="E49" s="118"/>
      <c r="F49" s="119"/>
    </row>
    <row r="50" spans="1:6" x14ac:dyDescent="0.25">
      <c r="A50" s="39" t="s">
        <v>23</v>
      </c>
      <c r="B50" s="16" t="s">
        <v>46</v>
      </c>
      <c r="C50" s="118">
        <f>F34</f>
        <v>2633.71</v>
      </c>
      <c r="D50" s="118"/>
      <c r="E50" s="118"/>
      <c r="F50" s="119"/>
    </row>
    <row r="51" spans="1:6" x14ac:dyDescent="0.25">
      <c r="A51" s="39" t="s">
        <v>38</v>
      </c>
      <c r="B51" s="16" t="s">
        <v>39</v>
      </c>
      <c r="C51" s="118">
        <f>F44</f>
        <v>296.77</v>
      </c>
      <c r="D51" s="118"/>
      <c r="E51" s="118"/>
      <c r="F51" s="119"/>
    </row>
    <row r="52" spans="1:6" x14ac:dyDescent="0.25">
      <c r="A52" s="39"/>
      <c r="B52" s="80" t="s">
        <v>7</v>
      </c>
      <c r="C52" s="135">
        <f>SUM(C49:F51)</f>
        <v>4007.52</v>
      </c>
      <c r="D52" s="135"/>
      <c r="E52" s="135"/>
      <c r="F52" s="135"/>
    </row>
    <row r="54" spans="1:6" x14ac:dyDescent="0.25">
      <c r="A54" s="127" t="s">
        <v>47</v>
      </c>
      <c r="B54" s="127"/>
      <c r="C54" s="127"/>
      <c r="D54" s="127"/>
      <c r="E54" s="127"/>
      <c r="F54" s="127"/>
    </row>
    <row r="55" spans="1:6" x14ac:dyDescent="0.25">
      <c r="A55" s="8"/>
      <c r="B55" s="1"/>
    </row>
    <row r="56" spans="1:6" x14ac:dyDescent="0.25">
      <c r="A56" s="45">
        <v>3</v>
      </c>
      <c r="B56" s="46" t="s">
        <v>48</v>
      </c>
      <c r="C56" s="45" t="s">
        <v>11</v>
      </c>
      <c r="D56" s="45" t="s">
        <v>98</v>
      </c>
      <c r="E56" s="45" t="s">
        <v>93</v>
      </c>
      <c r="F56" s="81" t="s">
        <v>26</v>
      </c>
    </row>
    <row r="57" spans="1:6" s="7" customFormat="1" x14ac:dyDescent="0.25">
      <c r="A57" s="17" t="s">
        <v>15</v>
      </c>
      <c r="B57" s="43" t="s">
        <v>49</v>
      </c>
      <c r="C57" s="47">
        <f>5%/12</f>
        <v>4.1666666666666666E-3</v>
      </c>
      <c r="D57" s="43" t="s">
        <v>151</v>
      </c>
      <c r="E57" s="43" t="s">
        <v>152</v>
      </c>
      <c r="F57" s="79">
        <f t="shared" ref="F57:F62" si="1">$F$13*C57</f>
        <v>23.084625000000003</v>
      </c>
    </row>
    <row r="58" spans="1:6" x14ac:dyDescent="0.25">
      <c r="A58" s="17" t="s">
        <v>17</v>
      </c>
      <c r="B58" s="43" t="s">
        <v>112</v>
      </c>
      <c r="C58" s="49">
        <f>C33*C57</f>
        <v>3.3333333333333332E-4</v>
      </c>
      <c r="D58" s="43" t="s">
        <v>113</v>
      </c>
      <c r="E58" s="50" t="s">
        <v>153</v>
      </c>
      <c r="F58" s="79">
        <f t="shared" si="1"/>
        <v>1.84677</v>
      </c>
    </row>
    <row r="59" spans="1:6" ht="30" x14ac:dyDescent="0.25">
      <c r="A59" s="17" t="s">
        <v>18</v>
      </c>
      <c r="B59" s="43" t="s">
        <v>114</v>
      </c>
      <c r="C59" s="51">
        <v>0.02</v>
      </c>
      <c r="D59" s="43" t="s">
        <v>115</v>
      </c>
      <c r="E59" s="43" t="s">
        <v>154</v>
      </c>
      <c r="F59" s="79">
        <f t="shared" si="1"/>
        <v>110.8062</v>
      </c>
    </row>
    <row r="60" spans="1:6" ht="48" customHeight="1" x14ac:dyDescent="0.25">
      <c r="A60" s="17" t="s">
        <v>16</v>
      </c>
      <c r="B60" s="43" t="s">
        <v>50</v>
      </c>
      <c r="C60" s="47">
        <f>7/30/12</f>
        <v>1.9444444444444445E-2</v>
      </c>
      <c r="D60" s="43" t="s">
        <v>116</v>
      </c>
      <c r="E60" s="50" t="s">
        <v>155</v>
      </c>
      <c r="F60" s="79">
        <f t="shared" si="1"/>
        <v>107.72825</v>
      </c>
    </row>
    <row r="61" spans="1:6" ht="29.25" customHeight="1" x14ac:dyDescent="0.25">
      <c r="A61" s="17" t="s">
        <v>19</v>
      </c>
      <c r="B61" s="43" t="s">
        <v>117</v>
      </c>
      <c r="C61" s="47">
        <f>C60*C34</f>
        <v>7.7388888888888906E-3</v>
      </c>
      <c r="D61" s="43" t="s">
        <v>113</v>
      </c>
      <c r="E61" s="50" t="s">
        <v>118</v>
      </c>
      <c r="F61" s="79">
        <f t="shared" si="1"/>
        <v>42.875843500000016</v>
      </c>
    </row>
    <row r="62" spans="1:6" ht="30.75" customHeight="1" x14ac:dyDescent="0.25">
      <c r="A62" s="17" t="s">
        <v>20</v>
      </c>
      <c r="B62" s="43" t="s">
        <v>119</v>
      </c>
      <c r="C62" s="51">
        <v>0.02</v>
      </c>
      <c r="D62" s="43" t="s">
        <v>115</v>
      </c>
      <c r="E62" s="43" t="s">
        <v>154</v>
      </c>
      <c r="F62" s="79">
        <f t="shared" si="1"/>
        <v>110.8062</v>
      </c>
    </row>
    <row r="63" spans="1:6" x14ac:dyDescent="0.25">
      <c r="A63" s="126" t="s">
        <v>7</v>
      </c>
      <c r="B63" s="126"/>
      <c r="C63" s="85">
        <f>SUM(C57:C62)</f>
        <v>7.1683333333333335E-2</v>
      </c>
      <c r="D63" s="86"/>
      <c r="E63" s="87"/>
      <c r="F63" s="90">
        <f>ROUND(SUM(F57:F62),2)</f>
        <v>397.15</v>
      </c>
    </row>
    <row r="65" spans="1:6" x14ac:dyDescent="0.25">
      <c r="A65" s="127" t="s">
        <v>51</v>
      </c>
      <c r="B65" s="127"/>
      <c r="C65" s="127"/>
      <c r="D65" s="127"/>
      <c r="E65" s="127"/>
      <c r="F65" s="127"/>
    </row>
    <row r="67" spans="1:6" x14ac:dyDescent="0.25">
      <c r="A67" s="131" t="s">
        <v>52</v>
      </c>
      <c r="B67" s="131"/>
      <c r="C67" s="131"/>
      <c r="D67" s="131"/>
      <c r="E67" s="131"/>
      <c r="F67" s="131"/>
    </row>
    <row r="69" spans="1:6" x14ac:dyDescent="0.25">
      <c r="A69" s="80" t="s">
        <v>53</v>
      </c>
      <c r="B69" s="81" t="s">
        <v>54</v>
      </c>
      <c r="C69" s="80" t="s">
        <v>11</v>
      </c>
      <c r="D69" s="80" t="s">
        <v>98</v>
      </c>
      <c r="E69" s="80" t="s">
        <v>93</v>
      </c>
      <c r="F69" s="81" t="s">
        <v>26</v>
      </c>
    </row>
    <row r="70" spans="1:6" ht="30" x14ac:dyDescent="0.25">
      <c r="A70" s="17" t="s">
        <v>15</v>
      </c>
      <c r="B70" s="43" t="s">
        <v>120</v>
      </c>
      <c r="C70" s="49">
        <f>C20/12</f>
        <v>9.2583333333333337E-3</v>
      </c>
      <c r="D70" s="43" t="s">
        <v>121</v>
      </c>
      <c r="E70" s="43" t="s">
        <v>157</v>
      </c>
      <c r="F70" s="29">
        <f>$F$13*C70</f>
        <v>51.294036750000004</v>
      </c>
    </row>
    <row r="71" spans="1:6" ht="31.5" customHeight="1" x14ac:dyDescent="0.25">
      <c r="A71" s="17" t="s">
        <v>17</v>
      </c>
      <c r="B71" s="43" t="s">
        <v>122</v>
      </c>
      <c r="C71" s="49">
        <f>'ATAS-BAHIA'!F6</f>
        <v>2.8E-3</v>
      </c>
      <c r="D71" s="43" t="s">
        <v>123</v>
      </c>
      <c r="E71" s="132" t="s">
        <v>169</v>
      </c>
      <c r="F71" s="29">
        <f>$F$13*C71</f>
        <v>15.512868000000001</v>
      </c>
    </row>
    <row r="72" spans="1:6" s="7" customFormat="1" ht="26.25" customHeight="1" x14ac:dyDescent="0.25">
      <c r="A72" s="17" t="s">
        <v>18</v>
      </c>
      <c r="B72" s="43" t="s">
        <v>124</v>
      </c>
      <c r="C72" s="49">
        <f>'ATAS-BAHIA'!F7</f>
        <v>3.0000000000000003E-4</v>
      </c>
      <c r="D72" s="43" t="s">
        <v>125</v>
      </c>
      <c r="E72" s="133"/>
      <c r="F72" s="29">
        <f>$F$13*C72</f>
        <v>1.6620930000000003</v>
      </c>
    </row>
    <row r="73" spans="1:6" ht="33.75" customHeight="1" x14ac:dyDescent="0.25">
      <c r="A73" s="17" t="s">
        <v>16</v>
      </c>
      <c r="B73" s="43" t="s">
        <v>126</v>
      </c>
      <c r="C73" s="49">
        <f>'ATAS-BAHIA'!F8</f>
        <v>2.5500000000000002E-3</v>
      </c>
      <c r="D73" s="43" t="s">
        <v>127</v>
      </c>
      <c r="E73" s="133"/>
      <c r="F73" s="29">
        <f>$F$13*C73</f>
        <v>14.127790500000001</v>
      </c>
    </row>
    <row r="74" spans="1:6" ht="29.25" customHeight="1" x14ac:dyDescent="0.25">
      <c r="A74" s="17" t="s">
        <v>19</v>
      </c>
      <c r="B74" s="43" t="s">
        <v>128</v>
      </c>
      <c r="C74" s="49">
        <f>'ATAS-BAHIA'!F9</f>
        <v>6.9999999999999999E-4</v>
      </c>
      <c r="D74" s="43" t="s">
        <v>129</v>
      </c>
      <c r="E74" s="134"/>
      <c r="F74" s="29">
        <f>$F$13*C74</f>
        <v>3.8782170000000002</v>
      </c>
    </row>
    <row r="75" spans="1:6" ht="24" customHeight="1" x14ac:dyDescent="0.25">
      <c r="A75" s="126" t="s">
        <v>7</v>
      </c>
      <c r="B75" s="126"/>
      <c r="C75" s="85">
        <f>SUM(C69:C74)</f>
        <v>1.5608333333333333E-2</v>
      </c>
      <c r="D75" s="86"/>
      <c r="E75" s="87"/>
      <c r="F75" s="87">
        <f>ROUND(SUM(F70:F74),2)</f>
        <v>86.48</v>
      </c>
    </row>
    <row r="76" spans="1:6" x14ac:dyDescent="0.25">
      <c r="A76" s="30"/>
      <c r="B76" s="31"/>
      <c r="C76" s="31"/>
      <c r="D76" s="32"/>
      <c r="E76" s="31"/>
      <c r="F76" s="14"/>
    </row>
    <row r="77" spans="1:6" ht="25.5" customHeight="1" x14ac:dyDescent="0.25">
      <c r="A77" s="45" t="s">
        <v>55</v>
      </c>
      <c r="B77" s="46" t="s">
        <v>56</v>
      </c>
      <c r="C77" s="45" t="s">
        <v>11</v>
      </c>
      <c r="D77" s="45" t="s">
        <v>98</v>
      </c>
      <c r="E77" s="45" t="s">
        <v>93</v>
      </c>
      <c r="F77" s="52" t="s">
        <v>26</v>
      </c>
    </row>
    <row r="78" spans="1:6" ht="45" x14ac:dyDescent="0.25">
      <c r="A78" s="17" t="s">
        <v>15</v>
      </c>
      <c r="B78" s="20" t="s">
        <v>57</v>
      </c>
      <c r="C78" s="53">
        <v>0</v>
      </c>
      <c r="D78" s="43" t="s">
        <v>97</v>
      </c>
      <c r="E78" s="17"/>
      <c r="F78" s="54">
        <v>0</v>
      </c>
    </row>
    <row r="79" spans="1:6" ht="15" customHeight="1" x14ac:dyDescent="0.25">
      <c r="A79" s="30"/>
      <c r="B79" s="31"/>
      <c r="C79" s="31"/>
      <c r="D79" s="32"/>
      <c r="E79" s="31"/>
      <c r="F79" s="14"/>
    </row>
    <row r="80" spans="1:6" ht="13.5" customHeight="1" x14ac:dyDescent="0.25">
      <c r="A80" s="125" t="s">
        <v>58</v>
      </c>
      <c r="B80" s="125"/>
      <c r="C80" s="125"/>
      <c r="D80" s="125"/>
      <c r="E80" s="125"/>
      <c r="F80" s="125"/>
    </row>
    <row r="81" spans="1:6" ht="15.75" customHeight="1" x14ac:dyDescent="0.25">
      <c r="A81" s="55"/>
      <c r="B81" s="55"/>
      <c r="C81" s="55"/>
      <c r="D81" s="55"/>
      <c r="E81" s="55"/>
      <c r="F81" s="55"/>
    </row>
    <row r="82" spans="1:6" x14ac:dyDescent="0.25">
      <c r="A82" s="56">
        <v>4</v>
      </c>
      <c r="B82" s="57" t="s">
        <v>59</v>
      </c>
      <c r="C82" s="56" t="s">
        <v>11</v>
      </c>
      <c r="D82" s="56" t="s">
        <v>98</v>
      </c>
      <c r="E82" s="56" t="s">
        <v>93</v>
      </c>
      <c r="F82" s="58" t="s">
        <v>26</v>
      </c>
    </row>
    <row r="83" spans="1:6" x14ac:dyDescent="0.25">
      <c r="A83" s="17" t="s">
        <v>53</v>
      </c>
      <c r="B83" s="43" t="s">
        <v>54</v>
      </c>
      <c r="C83" s="17"/>
      <c r="D83" s="17"/>
      <c r="E83" s="17"/>
      <c r="F83" s="48">
        <f>F75</f>
        <v>86.48</v>
      </c>
    </row>
    <row r="84" spans="1:6" ht="30" x14ac:dyDescent="0.25">
      <c r="A84" s="17" t="s">
        <v>55</v>
      </c>
      <c r="B84" s="43" t="s">
        <v>60</v>
      </c>
      <c r="C84" s="17"/>
      <c r="D84" s="28" t="s">
        <v>156</v>
      </c>
      <c r="E84" s="17"/>
      <c r="F84" s="54">
        <v>0</v>
      </c>
    </row>
    <row r="85" spans="1:6" x14ac:dyDescent="0.25">
      <c r="A85" s="126" t="s">
        <v>7</v>
      </c>
      <c r="B85" s="126"/>
      <c r="C85" s="86"/>
      <c r="D85" s="86"/>
      <c r="E85" s="87"/>
      <c r="F85" s="89">
        <f>F83</f>
        <v>86.48</v>
      </c>
    </row>
    <row r="87" spans="1:6" x14ac:dyDescent="0.25">
      <c r="A87" s="127" t="s">
        <v>61</v>
      </c>
      <c r="B87" s="127"/>
      <c r="C87" s="127"/>
      <c r="D87" s="127"/>
      <c r="E87" s="127"/>
      <c r="F87" s="127"/>
    </row>
    <row r="89" spans="1:6" x14ac:dyDescent="0.25">
      <c r="A89" s="80">
        <v>5</v>
      </c>
      <c r="B89" s="88" t="s">
        <v>62</v>
      </c>
      <c r="C89" s="128" t="s">
        <v>93</v>
      </c>
      <c r="D89" s="129"/>
      <c r="E89" s="130"/>
      <c r="F89" s="80" t="s">
        <v>26</v>
      </c>
    </row>
    <row r="90" spans="1:6" x14ac:dyDescent="0.25">
      <c r="A90" s="39" t="s">
        <v>15</v>
      </c>
      <c r="B90" s="16" t="s">
        <v>63</v>
      </c>
      <c r="C90" s="20"/>
      <c r="D90" s="20"/>
      <c r="E90" s="20"/>
      <c r="F90" s="3">
        <v>0</v>
      </c>
    </row>
    <row r="91" spans="1:6" x14ac:dyDescent="0.25">
      <c r="A91" s="39" t="s">
        <v>17</v>
      </c>
      <c r="B91" s="16" t="s">
        <v>64</v>
      </c>
      <c r="C91" s="20"/>
      <c r="D91" s="20"/>
      <c r="E91" s="20"/>
      <c r="F91" s="33">
        <v>0</v>
      </c>
    </row>
    <row r="92" spans="1:6" x14ac:dyDescent="0.25">
      <c r="A92" s="39" t="s">
        <v>18</v>
      </c>
      <c r="B92" s="16" t="s">
        <v>65</v>
      </c>
      <c r="C92" s="20"/>
      <c r="D92" s="20"/>
      <c r="E92" s="20"/>
      <c r="F92" s="33">
        <v>0</v>
      </c>
    </row>
    <row r="93" spans="1:6" x14ac:dyDescent="0.25">
      <c r="A93" s="39" t="s">
        <v>16</v>
      </c>
      <c r="B93" s="16" t="s">
        <v>42</v>
      </c>
      <c r="C93" s="20"/>
      <c r="D93" s="20"/>
      <c r="E93" s="20"/>
      <c r="F93" s="3">
        <v>0</v>
      </c>
    </row>
    <row r="94" spans="1:6" x14ac:dyDescent="0.25">
      <c r="A94" s="59"/>
      <c r="B94" s="80" t="s">
        <v>7</v>
      </c>
      <c r="C94" s="81"/>
      <c r="D94" s="81"/>
      <c r="E94" s="81"/>
      <c r="F94" s="84">
        <f>F93+F92+F91+F90</f>
        <v>0</v>
      </c>
    </row>
    <row r="96" spans="1:6" x14ac:dyDescent="0.25">
      <c r="A96" s="127" t="s">
        <v>66</v>
      </c>
      <c r="B96" s="127"/>
      <c r="C96" s="127"/>
      <c r="D96" s="127"/>
      <c r="E96" s="127"/>
      <c r="F96" s="127"/>
    </row>
    <row r="98" spans="1:7" x14ac:dyDescent="0.25">
      <c r="A98" s="80">
        <v>6</v>
      </c>
      <c r="B98" s="81" t="s">
        <v>67</v>
      </c>
      <c r="C98" s="80" t="s">
        <v>11</v>
      </c>
      <c r="D98" s="113" t="s">
        <v>93</v>
      </c>
      <c r="E98" s="113"/>
      <c r="F98" s="80" t="s">
        <v>26</v>
      </c>
    </row>
    <row r="99" spans="1:7" ht="24.75" customHeight="1" x14ac:dyDescent="0.25">
      <c r="A99" s="39" t="s">
        <v>15</v>
      </c>
      <c r="B99" s="36" t="s">
        <v>68</v>
      </c>
      <c r="C99" s="63">
        <v>0.03</v>
      </c>
      <c r="D99" s="74"/>
      <c r="E99" s="74"/>
      <c r="F99" s="29">
        <f>C116*C99</f>
        <v>300.94379999999995</v>
      </c>
      <c r="G99" s="35"/>
    </row>
    <row r="100" spans="1:7" ht="22.5" customHeight="1" x14ac:dyDescent="0.25">
      <c r="A100" s="39" t="s">
        <v>17</v>
      </c>
      <c r="B100" s="36" t="s">
        <v>69</v>
      </c>
      <c r="C100" s="63">
        <v>6.7900000000000002E-2</v>
      </c>
      <c r="D100" s="74"/>
      <c r="E100" s="74"/>
      <c r="F100" s="29">
        <f>(C116+F99)*C100</f>
        <v>701.57021801999986</v>
      </c>
      <c r="G100" s="35"/>
    </row>
    <row r="101" spans="1:7" x14ac:dyDescent="0.25">
      <c r="A101" s="39" t="s">
        <v>18</v>
      </c>
      <c r="B101" s="65" t="s">
        <v>70</v>
      </c>
      <c r="C101" s="36" t="s">
        <v>176</v>
      </c>
      <c r="D101" s="120"/>
      <c r="E101" s="120"/>
      <c r="F101" s="66">
        <f>SUM(F102:F104)</f>
        <v>1833.63</v>
      </c>
    </row>
    <row r="102" spans="1:7" ht="30" customHeight="1" x14ac:dyDescent="0.25">
      <c r="A102" s="39"/>
      <c r="B102" s="36" t="s">
        <v>71</v>
      </c>
      <c r="C102" s="64">
        <v>9.2499999999999999E-2</v>
      </c>
      <c r="D102" s="121" t="s">
        <v>130</v>
      </c>
      <c r="E102" s="121"/>
      <c r="F102" s="29">
        <f>ROUND((C116+F99+F100)/(1-C105)*C102,2)</f>
        <v>1190.25</v>
      </c>
      <c r="G102" s="35"/>
    </row>
    <row r="103" spans="1:7" ht="20.100000000000001" customHeight="1" x14ac:dyDescent="0.25">
      <c r="A103" s="39"/>
      <c r="B103" s="36" t="s">
        <v>72</v>
      </c>
      <c r="C103" s="64">
        <v>0</v>
      </c>
      <c r="D103" s="121" t="s">
        <v>99</v>
      </c>
      <c r="E103" s="121"/>
      <c r="F103" s="60">
        <v>0</v>
      </c>
    </row>
    <row r="104" spans="1:7" ht="20.100000000000001" customHeight="1" x14ac:dyDescent="0.25">
      <c r="A104" s="39"/>
      <c r="B104" s="36" t="s">
        <v>73</v>
      </c>
      <c r="C104" s="64">
        <v>0.05</v>
      </c>
      <c r="D104" s="122" t="s">
        <v>96</v>
      </c>
      <c r="E104" s="122"/>
      <c r="F104" s="29">
        <f>ROUND((C116+F99+F100)/(1-C105)*C104,2)</f>
        <v>643.38</v>
      </c>
    </row>
    <row r="105" spans="1:7" x14ac:dyDescent="0.25">
      <c r="A105" s="39"/>
      <c r="B105" s="80" t="s">
        <v>7</v>
      </c>
      <c r="C105" s="82">
        <f>SUM(C102:C104)</f>
        <v>0.14250000000000002</v>
      </c>
      <c r="D105" s="81"/>
      <c r="E105" s="81"/>
      <c r="F105" s="83">
        <f>F101+F100+F99</f>
        <v>2836.1440180199997</v>
      </c>
    </row>
    <row r="107" spans="1:7" x14ac:dyDescent="0.25">
      <c r="A107" s="34" t="s">
        <v>76</v>
      </c>
      <c r="B107" s="123" t="s">
        <v>77</v>
      </c>
      <c r="C107" s="116"/>
      <c r="D107" s="116"/>
      <c r="E107" s="116"/>
      <c r="F107" s="116"/>
    </row>
    <row r="109" spans="1:7" x14ac:dyDescent="0.25">
      <c r="A109" s="39"/>
      <c r="B109" s="81" t="s">
        <v>78</v>
      </c>
      <c r="C109" s="124" t="s">
        <v>26</v>
      </c>
      <c r="D109" s="124"/>
      <c r="E109" s="124"/>
      <c r="F109" s="124"/>
    </row>
    <row r="110" spans="1:7" x14ac:dyDescent="0.25">
      <c r="A110" s="39"/>
      <c r="B110" s="81" t="s">
        <v>79</v>
      </c>
      <c r="C110" s="124"/>
      <c r="D110" s="124"/>
      <c r="E110" s="124"/>
      <c r="F110" s="124"/>
    </row>
    <row r="111" spans="1:7" x14ac:dyDescent="0.25">
      <c r="A111" s="39" t="s">
        <v>15</v>
      </c>
      <c r="B111" s="16" t="s">
        <v>8</v>
      </c>
      <c r="C111" s="118">
        <f>F13</f>
        <v>5540.31</v>
      </c>
      <c r="D111" s="119"/>
      <c r="E111" s="119"/>
      <c r="F111" s="119"/>
    </row>
    <row r="112" spans="1:7" x14ac:dyDescent="0.25">
      <c r="A112" s="39" t="s">
        <v>17</v>
      </c>
      <c r="B112" s="16" t="s">
        <v>80</v>
      </c>
      <c r="C112" s="118">
        <f>C52</f>
        <v>4007.52</v>
      </c>
      <c r="D112" s="119"/>
      <c r="E112" s="119"/>
      <c r="F112" s="119"/>
    </row>
    <row r="113" spans="1:7" x14ac:dyDescent="0.25">
      <c r="A113" s="39" t="s">
        <v>18</v>
      </c>
      <c r="B113" s="16" t="s">
        <v>47</v>
      </c>
      <c r="C113" s="118">
        <f>F63</f>
        <v>397.15</v>
      </c>
      <c r="D113" s="119"/>
      <c r="E113" s="119"/>
      <c r="F113" s="119"/>
    </row>
    <row r="114" spans="1:7" x14ac:dyDescent="0.25">
      <c r="A114" s="39" t="s">
        <v>16</v>
      </c>
      <c r="B114" s="16" t="s">
        <v>51</v>
      </c>
      <c r="C114" s="118">
        <f>F85</f>
        <v>86.48</v>
      </c>
      <c r="D114" s="119"/>
      <c r="E114" s="119"/>
      <c r="F114" s="119"/>
    </row>
    <row r="115" spans="1:7" x14ac:dyDescent="0.25">
      <c r="A115" s="39" t="s">
        <v>19</v>
      </c>
      <c r="B115" s="16" t="s">
        <v>61</v>
      </c>
      <c r="C115" s="118">
        <f>F94</f>
        <v>0</v>
      </c>
      <c r="D115" s="119"/>
      <c r="E115" s="119"/>
      <c r="F115" s="119"/>
    </row>
    <row r="116" spans="1:7" x14ac:dyDescent="0.25">
      <c r="A116" s="39"/>
      <c r="B116" s="13" t="s">
        <v>81</v>
      </c>
      <c r="C116" s="118">
        <f>ROUND(SUM(C111:F115),2)</f>
        <v>10031.459999999999</v>
      </c>
      <c r="D116" s="119"/>
      <c r="E116" s="119"/>
      <c r="F116" s="119"/>
    </row>
    <row r="117" spans="1:7" x14ac:dyDescent="0.25">
      <c r="A117" s="39" t="s">
        <v>20</v>
      </c>
      <c r="B117" s="16" t="s">
        <v>66</v>
      </c>
      <c r="C117" s="111">
        <f>F105</f>
        <v>2836.1440180199997</v>
      </c>
      <c r="D117" s="111"/>
      <c r="E117" s="111"/>
      <c r="F117" s="111"/>
    </row>
    <row r="118" spans="1:7" x14ac:dyDescent="0.25">
      <c r="A118" s="39"/>
      <c r="B118" s="80" t="s">
        <v>82</v>
      </c>
      <c r="C118" s="112">
        <f>ROUND(C117+C116,2)</f>
        <v>12867.6</v>
      </c>
      <c r="D118" s="113"/>
      <c r="E118" s="113"/>
      <c r="F118" s="113"/>
    </row>
    <row r="120" spans="1:7" ht="39.950000000000003" customHeight="1" x14ac:dyDescent="0.25">
      <c r="A120" s="37"/>
      <c r="B120" s="114"/>
      <c r="C120" s="115"/>
      <c r="D120" s="115"/>
      <c r="E120" s="115"/>
      <c r="F120" s="115"/>
      <c r="G120" s="35"/>
    </row>
    <row r="121" spans="1:7" x14ac:dyDescent="0.25">
      <c r="C121" s="116"/>
      <c r="D121" s="116"/>
      <c r="E121" s="116"/>
      <c r="F121" s="116"/>
    </row>
    <row r="122" spans="1:7" x14ac:dyDescent="0.25">
      <c r="C122" s="116"/>
      <c r="D122" s="116"/>
      <c r="E122" s="116"/>
      <c r="F122" s="116"/>
    </row>
    <row r="123" spans="1:7" x14ac:dyDescent="0.25">
      <c r="A123" s="117"/>
      <c r="C123" s="116"/>
      <c r="D123" s="116"/>
      <c r="E123" s="116"/>
      <c r="F123" s="116"/>
    </row>
    <row r="124" spans="1:7" x14ac:dyDescent="0.25">
      <c r="A124" s="117"/>
      <c r="B124" s="42"/>
      <c r="C124" s="116"/>
      <c r="D124" s="116"/>
      <c r="E124" s="116"/>
      <c r="F124" s="116"/>
    </row>
  </sheetData>
  <mergeCells count="55">
    <mergeCell ref="A15:F15"/>
    <mergeCell ref="C2:D2"/>
    <mergeCell ref="A4:G4"/>
    <mergeCell ref="C6:E6"/>
    <mergeCell ref="C7:E7"/>
    <mergeCell ref="A14:F14"/>
    <mergeCell ref="C44:D44"/>
    <mergeCell ref="A16:F16"/>
    <mergeCell ref="A22:F22"/>
    <mergeCell ref="A23:F23"/>
    <mergeCell ref="A35:F35"/>
    <mergeCell ref="A36:F36"/>
    <mergeCell ref="C38:D38"/>
    <mergeCell ref="C39:D39"/>
    <mergeCell ref="C40:D40"/>
    <mergeCell ref="C41:D41"/>
    <mergeCell ref="C42:D42"/>
    <mergeCell ref="C43:D43"/>
    <mergeCell ref="A75:B75"/>
    <mergeCell ref="A46:F46"/>
    <mergeCell ref="C48:F48"/>
    <mergeCell ref="C49:F49"/>
    <mergeCell ref="C50:F50"/>
    <mergeCell ref="C51:F51"/>
    <mergeCell ref="C52:F52"/>
    <mergeCell ref="A54:F54"/>
    <mergeCell ref="A63:B63"/>
    <mergeCell ref="A65:F65"/>
    <mergeCell ref="A67:F67"/>
    <mergeCell ref="E71:E74"/>
    <mergeCell ref="C109:F110"/>
    <mergeCell ref="A80:F80"/>
    <mergeCell ref="A85:B85"/>
    <mergeCell ref="A87:F87"/>
    <mergeCell ref="C89:E89"/>
    <mergeCell ref="A96:F96"/>
    <mergeCell ref="D98:E98"/>
    <mergeCell ref="D101:E101"/>
    <mergeCell ref="D102:E102"/>
    <mergeCell ref="D103:E103"/>
    <mergeCell ref="D104:E104"/>
    <mergeCell ref="B107:F107"/>
    <mergeCell ref="A123:A124"/>
    <mergeCell ref="C123:F124"/>
    <mergeCell ref="C111:F111"/>
    <mergeCell ref="C112:F112"/>
    <mergeCell ref="C113:F113"/>
    <mergeCell ref="C114:F114"/>
    <mergeCell ref="C115:F115"/>
    <mergeCell ref="C116:F116"/>
    <mergeCell ref="C117:F117"/>
    <mergeCell ref="C118:F118"/>
    <mergeCell ref="B120:F120"/>
    <mergeCell ref="C121:F121"/>
    <mergeCell ref="C122:F122"/>
  </mergeCells>
  <pageMargins left="0.70866141732283472" right="0.47244094488188981" top="0.74803149606299213" bottom="0.74803149606299213" header="0.31496062992125984" footer="0.31496062992125984"/>
  <pageSetup paperSize="9" scale="49" orientation="portrait" r:id="rId1"/>
  <rowBreaks count="1" manualBreakCount="1">
    <brk id="75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2"/>
  <sheetViews>
    <sheetView showGridLines="0" zoomScaleNormal="100" workbookViewId="0">
      <selection activeCell="I17" sqref="I17"/>
    </sheetView>
  </sheetViews>
  <sheetFormatPr defaultRowHeight="15" x14ac:dyDescent="0.25"/>
  <cols>
    <col min="2" max="2" width="37.7109375" customWidth="1"/>
    <col min="3" max="3" width="16.42578125" bestFit="1" customWidth="1"/>
    <col min="4" max="4" width="18.140625" customWidth="1"/>
    <col min="5" max="5" width="19.85546875" customWidth="1"/>
    <col min="6" max="6" width="23.28515625" bestFit="1" customWidth="1"/>
  </cols>
  <sheetData>
    <row r="1" spans="2:6" x14ac:dyDescent="0.25">
      <c r="B1" s="147" t="s">
        <v>106</v>
      </c>
      <c r="C1" s="147"/>
      <c r="D1" s="147"/>
      <c r="E1" s="147"/>
      <c r="F1" s="147"/>
    </row>
    <row r="2" spans="2:6" ht="15.75" thickBot="1" x14ac:dyDescent="0.3"/>
    <row r="3" spans="2:6" ht="15" customHeight="1" x14ac:dyDescent="0.25">
      <c r="B3" s="150" t="s">
        <v>159</v>
      </c>
      <c r="C3" s="151"/>
      <c r="D3" s="151"/>
      <c r="E3" s="151"/>
      <c r="F3" s="152"/>
    </row>
    <row r="4" spans="2:6" ht="15.75" thickBot="1" x14ac:dyDescent="0.3">
      <c r="B4" s="153"/>
      <c r="C4" s="154"/>
      <c r="D4" s="154"/>
      <c r="E4" s="154"/>
      <c r="F4" s="155"/>
    </row>
    <row r="5" spans="2:6" ht="30" customHeight="1" thickBot="1" x14ac:dyDescent="0.3">
      <c r="B5" s="105" t="s">
        <v>102</v>
      </c>
      <c r="C5" s="106" t="s">
        <v>104</v>
      </c>
      <c r="D5" s="107" t="s">
        <v>105</v>
      </c>
      <c r="E5" s="108" t="s">
        <v>84</v>
      </c>
      <c r="F5" s="108" t="s">
        <v>85</v>
      </c>
    </row>
    <row r="6" spans="2:6" ht="30" customHeight="1" x14ac:dyDescent="0.25">
      <c r="B6" s="102" t="s">
        <v>177</v>
      </c>
      <c r="C6" s="77">
        <v>130</v>
      </c>
      <c r="D6" s="78">
        <f>'ASSISTENTE DE ROTINAS ADM'!C118</f>
        <v>4348.5300000000007</v>
      </c>
      <c r="E6" s="103">
        <f>D6*C6</f>
        <v>565308.90000000014</v>
      </c>
      <c r="F6" s="104">
        <f>E6*12</f>
        <v>6783706.8000000017</v>
      </c>
    </row>
    <row r="7" spans="2:6" ht="30" customHeight="1" x14ac:dyDescent="0.25">
      <c r="B7" s="95" t="s">
        <v>158</v>
      </c>
      <c r="C7" s="26">
        <v>100</v>
      </c>
      <c r="D7" s="94">
        <f>'AUXILIAR TÉCNICO OPERACIONAL'!C118</f>
        <v>5544.19</v>
      </c>
      <c r="E7" s="76">
        <f>D7*C7</f>
        <v>554419</v>
      </c>
      <c r="F7" s="96">
        <f>E7*12</f>
        <v>6653028</v>
      </c>
    </row>
    <row r="8" spans="2:6" ht="30" customHeight="1" x14ac:dyDescent="0.25">
      <c r="B8" s="95" t="s">
        <v>171</v>
      </c>
      <c r="C8" s="26">
        <v>50</v>
      </c>
      <c r="D8" s="94">
        <f>'ASSISTENTE OPERACIONAL ADM I'!C118</f>
        <v>7542.34</v>
      </c>
      <c r="E8" s="76">
        <f>D8*C8</f>
        <v>377117</v>
      </c>
      <c r="F8" s="96">
        <f>E8*12</f>
        <v>4525404</v>
      </c>
    </row>
    <row r="9" spans="2:6" ht="30" customHeight="1" x14ac:dyDescent="0.25">
      <c r="B9" s="95" t="s">
        <v>172</v>
      </c>
      <c r="C9" s="77">
        <v>40</v>
      </c>
      <c r="D9" s="78">
        <f>'ASSISTENTE OPERACIONAL ADM  II'!C118</f>
        <v>9810.39</v>
      </c>
      <c r="E9" s="76">
        <f t="shared" ref="E9:E10" si="0">D9*C9</f>
        <v>392415.6</v>
      </c>
      <c r="F9" s="96">
        <f t="shared" ref="F9:F10" si="1">E9*12</f>
        <v>4708987.1999999993</v>
      </c>
    </row>
    <row r="10" spans="2:6" ht="30" customHeight="1" thickBot="1" x14ac:dyDescent="0.3">
      <c r="B10" s="99" t="s">
        <v>173</v>
      </c>
      <c r="C10" s="100">
        <v>40</v>
      </c>
      <c r="D10" s="101">
        <f>'ASSISTENTE OPERACIONAL ADM  III'!C118</f>
        <v>12867.6</v>
      </c>
      <c r="E10" s="109">
        <f t="shared" si="0"/>
        <v>514704</v>
      </c>
      <c r="F10" s="110">
        <f t="shared" si="1"/>
        <v>6176448</v>
      </c>
    </row>
    <row r="11" spans="2:6" x14ac:dyDescent="0.25">
      <c r="B11" s="158" t="s">
        <v>103</v>
      </c>
      <c r="C11" s="159"/>
      <c r="D11" s="160"/>
      <c r="E11" s="148">
        <f>SUM(E6:E10)</f>
        <v>2403964.5</v>
      </c>
      <c r="F11" s="156">
        <f>SUM(F6:F10)</f>
        <v>28847574</v>
      </c>
    </row>
    <row r="12" spans="2:6" ht="15.75" thickBot="1" x14ac:dyDescent="0.3">
      <c r="B12" s="161"/>
      <c r="C12" s="162"/>
      <c r="D12" s="163"/>
      <c r="E12" s="149"/>
      <c r="F12" s="157"/>
    </row>
    <row r="15" spans="2:6" x14ac:dyDescent="0.25">
      <c r="F15" s="35"/>
    </row>
    <row r="17" spans="3:5" x14ac:dyDescent="0.25">
      <c r="C17" s="73"/>
      <c r="D17" s="73"/>
    </row>
    <row r="20" spans="3:5" x14ac:dyDescent="0.25">
      <c r="E20" s="73"/>
    </row>
    <row r="22" spans="3:5" x14ac:dyDescent="0.25">
      <c r="E22" s="73"/>
    </row>
  </sheetData>
  <mergeCells count="5">
    <mergeCell ref="B1:F1"/>
    <mergeCell ref="E11:E12"/>
    <mergeCell ref="B3:F4"/>
    <mergeCell ref="F11:F12"/>
    <mergeCell ref="B11:D12"/>
  </mergeCells>
  <pageMargins left="0.511811024" right="0.511811024" top="0.78740157499999996" bottom="0.78740157499999996" header="0.31496062000000002" footer="0.31496062000000002"/>
  <pageSetup paperSize="9" scale="96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7"/>
  <sheetViews>
    <sheetView showGridLines="0" workbookViewId="0">
      <selection activeCell="P29" sqref="P29"/>
    </sheetView>
  </sheetViews>
  <sheetFormatPr defaultRowHeight="15" x14ac:dyDescent="0.25"/>
  <cols>
    <col min="1" max="1" width="26.7109375" customWidth="1"/>
    <col min="2" max="3" width="16.42578125" bestFit="1" customWidth="1"/>
    <col min="4" max="4" width="16.28515625" bestFit="1" customWidth="1"/>
    <col min="5" max="5" width="16.42578125" bestFit="1" customWidth="1"/>
    <col min="6" max="6" width="15.28515625" bestFit="1" customWidth="1"/>
  </cols>
  <sheetData>
    <row r="1" spans="1:7" ht="15.75" thickBot="1" x14ac:dyDescent="0.3"/>
    <row r="2" spans="1:7" x14ac:dyDescent="0.25">
      <c r="A2" s="158" t="s">
        <v>101</v>
      </c>
      <c r="B2" s="159"/>
      <c r="C2" s="159"/>
      <c r="D2" s="159"/>
      <c r="E2" s="159"/>
      <c r="F2" s="160"/>
    </row>
    <row r="3" spans="1:7" ht="15.75" thickBot="1" x14ac:dyDescent="0.3">
      <c r="A3" s="161"/>
      <c r="B3" s="162"/>
      <c r="C3" s="162"/>
      <c r="D3" s="162"/>
      <c r="E3" s="162"/>
      <c r="F3" s="163"/>
    </row>
    <row r="4" spans="1:7" x14ac:dyDescent="0.25">
      <c r="A4" s="167" t="s">
        <v>100</v>
      </c>
      <c r="B4" s="5" t="s">
        <v>160</v>
      </c>
      <c r="C4" s="5" t="s">
        <v>162</v>
      </c>
      <c r="D4" s="5" t="s">
        <v>164</v>
      </c>
      <c r="E4" s="5" t="s">
        <v>166</v>
      </c>
      <c r="F4" s="165" t="s">
        <v>139</v>
      </c>
    </row>
    <row r="5" spans="1:7" x14ac:dyDescent="0.25">
      <c r="A5" s="168"/>
      <c r="B5" s="4" t="s">
        <v>161</v>
      </c>
      <c r="C5" s="4" t="s">
        <v>163</v>
      </c>
      <c r="D5" s="4" t="s">
        <v>165</v>
      </c>
      <c r="E5" s="4" t="s">
        <v>167</v>
      </c>
      <c r="F5" s="166"/>
    </row>
    <row r="6" spans="1:7" ht="30" x14ac:dyDescent="0.25">
      <c r="A6" s="43" t="s">
        <v>122</v>
      </c>
      <c r="B6" s="2">
        <v>2.8E-3</v>
      </c>
      <c r="C6" s="2">
        <v>2.8E-3</v>
      </c>
      <c r="D6" s="2">
        <v>2.8E-3</v>
      </c>
      <c r="E6" s="2">
        <v>2.0000000000000001E-4</v>
      </c>
      <c r="F6" s="6">
        <f>MEDIAN(B6:E6)</f>
        <v>2.8E-3</v>
      </c>
      <c r="G6" s="67"/>
    </row>
    <row r="7" spans="1:7" ht="30" x14ac:dyDescent="0.25">
      <c r="A7" s="43" t="s">
        <v>124</v>
      </c>
      <c r="B7" s="2">
        <v>6.9999999999999999E-4</v>
      </c>
      <c r="C7" s="2">
        <v>4.0000000000000002E-4</v>
      </c>
      <c r="D7" s="2">
        <v>2.0000000000000001E-4</v>
      </c>
      <c r="E7" s="2">
        <v>1E-4</v>
      </c>
      <c r="F7" s="6">
        <f>MEDIAN(B7:E7)</f>
        <v>3.0000000000000003E-4</v>
      </c>
      <c r="G7" s="67"/>
    </row>
    <row r="8" spans="1:7" ht="45" x14ac:dyDescent="0.25">
      <c r="A8" s="43" t="s">
        <v>126</v>
      </c>
      <c r="B8" s="2">
        <v>2.5999999999999999E-3</v>
      </c>
      <c r="C8" s="2">
        <v>0</v>
      </c>
      <c r="D8" s="2">
        <v>2.5000000000000001E-3</v>
      </c>
      <c r="E8" s="2">
        <v>3.3E-3</v>
      </c>
      <c r="F8" s="6">
        <f t="shared" ref="F8:F9" si="0">MEDIAN(B8:E8)</f>
        <v>2.5500000000000002E-3</v>
      </c>
    </row>
    <row r="9" spans="1:7" ht="30" x14ac:dyDescent="0.25">
      <c r="A9" s="43" t="s">
        <v>128</v>
      </c>
      <c r="B9" s="2">
        <v>6.9999999999999999E-4</v>
      </c>
      <c r="C9" s="2">
        <v>1E-4</v>
      </c>
      <c r="D9" s="2">
        <v>6.9999999999999999E-4</v>
      </c>
      <c r="E9" s="2">
        <v>1.1000000000000001E-3</v>
      </c>
      <c r="F9" s="6">
        <f t="shared" si="0"/>
        <v>6.9999999999999999E-4</v>
      </c>
    </row>
    <row r="10" spans="1:7" x14ac:dyDescent="0.25">
      <c r="A10" s="43"/>
      <c r="B10" s="2"/>
      <c r="C10" s="2"/>
      <c r="D10" s="2"/>
      <c r="E10" s="2"/>
      <c r="F10" s="98" t="s">
        <v>174</v>
      </c>
    </row>
    <row r="11" spans="1:7" x14ac:dyDescent="0.25">
      <c r="A11" s="43" t="s">
        <v>68</v>
      </c>
      <c r="B11" s="2">
        <v>0.05</v>
      </c>
      <c r="C11" s="16">
        <v>0.02</v>
      </c>
      <c r="D11" s="97">
        <v>1.2E-2</v>
      </c>
      <c r="E11" s="97">
        <v>5.0000000000000001E-3</v>
      </c>
      <c r="F11" s="6">
        <f>AVERAGE(B11:E11)</f>
        <v>2.1750000000000002E-2</v>
      </c>
    </row>
    <row r="12" spans="1:7" x14ac:dyDescent="0.25">
      <c r="A12" s="43" t="s">
        <v>69</v>
      </c>
      <c r="B12" s="2">
        <v>0.05</v>
      </c>
      <c r="C12" s="16">
        <v>0.02</v>
      </c>
      <c r="D12" s="97">
        <v>6.3E-3</v>
      </c>
      <c r="E12" s="97">
        <v>1E-3</v>
      </c>
      <c r="F12" s="6">
        <f>AVERAGE(B12:E12)</f>
        <v>1.9325000000000002E-2</v>
      </c>
    </row>
    <row r="23" spans="8:20" x14ac:dyDescent="0.25">
      <c r="H23" s="164" t="s">
        <v>175</v>
      </c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</row>
    <row r="24" spans="8:20" x14ac:dyDescent="0.25"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</row>
    <row r="25" spans="8:20" x14ac:dyDescent="0.25"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</row>
    <row r="26" spans="8:20" x14ac:dyDescent="0.25"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</row>
    <row r="27" spans="8:20" x14ac:dyDescent="0.25"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</row>
  </sheetData>
  <mergeCells count="4">
    <mergeCell ref="H23:T27"/>
    <mergeCell ref="F4:F5"/>
    <mergeCell ref="A4:A5"/>
    <mergeCell ref="A2:F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ASSISTENTE DE ROTINAS ADM</vt:lpstr>
      <vt:lpstr>AUXILIAR TÉCNICO OPERACIONAL</vt:lpstr>
      <vt:lpstr>ASSISTENTE OPERACIONAL ADM I</vt:lpstr>
      <vt:lpstr>ASSISTENTE OPERACIONAL ADM  II</vt:lpstr>
      <vt:lpstr>ASSISTENTE OPERACIONAL ADM  III</vt:lpstr>
      <vt:lpstr>VALOR LIMITE GLOBAL</vt:lpstr>
      <vt:lpstr>ATAS-BAHIA</vt:lpstr>
      <vt:lpstr>'ATAS-BAHIA'!_Hlk31191007</vt:lpstr>
      <vt:lpstr>'ASSISTENTE DE ROTINAS ADM'!Area_de_impressao</vt:lpstr>
      <vt:lpstr>'ASSISTENTE OPERACIONAL ADM  II'!Area_de_impressao</vt:lpstr>
      <vt:lpstr>'ASSISTENTE OPERACIONAL ADM  III'!Area_de_impressao</vt:lpstr>
      <vt:lpstr>'ASSISTENTE OPERACIONAL ADM I'!Area_de_impressao</vt:lpstr>
      <vt:lpstr>'AUXILIAR TÉCNICO OPERACIONAL'!Area_de_impressao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Jeovane Batista da Silva</dc:creator>
  <cp:lastModifiedBy>Daniel Andrade Caribé</cp:lastModifiedBy>
  <cp:lastPrinted>2023-05-08T17:15:07Z</cp:lastPrinted>
  <dcterms:created xsi:type="dcterms:W3CDTF">2019-06-04T17:25:45Z</dcterms:created>
  <dcterms:modified xsi:type="dcterms:W3CDTF">2023-06-12T20:29:46Z</dcterms:modified>
</cp:coreProperties>
</file>